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'Лист1'!$A$1:$O$90</definedName>
  </definedNames>
  <calcPr fullCalcOnLoad="1"/>
</workbook>
</file>

<file path=xl/sharedStrings.xml><?xml version="1.0" encoding="utf-8"?>
<sst xmlns="http://schemas.openxmlformats.org/spreadsheetml/2006/main" count="194" uniqueCount="167">
  <si>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</si>
  <si>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</si>
  <si>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</si>
  <si>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</si>
  <si>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</si>
  <si>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</si>
  <si>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</si>
  <si>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</si>
  <si>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</si>
  <si>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</si>
  <si>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</si>
  <si>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</si>
  <si>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</si>
  <si>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</si>
  <si>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</si>
  <si>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</si>
  <si>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</si>
  <si>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</si>
  <si>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</si>
  <si>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</si>
  <si>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</si>
  <si>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</si>
  <si>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</si>
  <si>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</si>
  <si>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</si>
  <si>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</si>
  <si>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</si>
  <si>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</si>
  <si>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</si>
  <si>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</si>
  <si>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</si>
  <si>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</si>
  <si>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</si>
  <si>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</si>
  <si>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</si>
  <si>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</si>
  <si>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</si>
  <si>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</si>
  <si>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</si>
  <si>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</si>
  <si>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</si>
  <si>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</si>
  <si>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</si>
  <si>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</si>
  <si>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</si>
  <si>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</si>
  <si>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</si>
  <si>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</si>
  <si>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</si>
  <si>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</si>
  <si>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</si>
  <si>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</si>
  <si>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</si>
  <si>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</si>
  <si>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</si>
  <si>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</si>
  <si>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</si>
  <si>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</si>
  <si>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</si>
  <si>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</si>
  <si>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</si>
  <si>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</si>
  <si>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</si>
  <si>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</si>
  <si>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</si>
  <si>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</si>
  <si>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</si>
  <si>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</si>
  <si>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</si>
  <si>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</si>
  <si>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</si>
  <si>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</si>
  <si>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</si>
  <si>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</si>
  <si>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</si>
  <si>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</si>
  <si>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</si>
  <si>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</si>
  <si>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</si>
  <si>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</si>
  <si>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</si>
  <si>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</si>
  <si>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</si>
  <si>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</si>
  <si>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</si>
  <si>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</si>
  <si>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</si>
  <si>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</si>
  <si>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</si>
  <si>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</si>
  <si>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</si>
  <si>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</si>
  <si>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</si>
  <si>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</si>
  <si>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</si>
  <si>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</si>
  <si>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</si>
  <si>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</si>
  <si>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</si>
  <si>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</si>
  <si>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</si>
  <si>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</si>
  <si>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</si>
  <si>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</si>
  <si>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</si>
  <si>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</si>
  <si>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</si>
  <si>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</si>
  <si>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</si>
  <si>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</si>
  <si>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</si>
  <si>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</si>
  <si>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</si>
  <si>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</si>
  <si>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</si>
  <si>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</si>
  <si>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</si>
  <si>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</si>
  <si>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</si>
  <si>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</si>
  <si>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</si>
  <si>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</si>
  <si>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</si>
  <si>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</si>
  <si>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</si>
  <si>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</si>
  <si>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</si>
  <si>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</si>
  <si>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</si>
  <si>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</si>
  <si>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</si>
  <si>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</si>
  <si>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</si>
  <si>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</si>
  <si>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</si>
  <si>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</si>
  <si>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</si>
  <si>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</si>
  <si>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</si>
  <si>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</si>
  <si>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</si>
  <si>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</si>
  <si>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</si>
  <si>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</si>
  <si>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</si>
  <si>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</si>
  <si>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</si>
  <si>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</si>
  <si>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</si>
  <si>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</si>
  <si>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</si>
  <si>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</si>
  <si>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</si>
  <si>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</si>
  <si>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</si>
  <si>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</si>
  <si>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</si>
  <si>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</si>
  <si>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</si>
  <si>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</si>
  <si>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ДОХОДЫ ОТ ОКАЗАНИЯ ПЛАТНЫХ УСЛУГ И КОМПЕНСАЦИИ ЗАТРАТ ГОСУДАРСТВА</t>
  </si>
  <si>
    <t>Уточненный бюджет на 01.10.2022 года</t>
  </si>
  <si>
    <t>Фактическое исполнение на 01.10.2022 года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</si>
  <si>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</si>
  <si>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</si>
  <si>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Процент исполнения  </t>
  </si>
  <si>
    <t xml:space="preserve">Сведения об исполнении доходов бюджета муниципального образования "Гиагинский район" за 9 месяцев 2022 года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</si>
</sst>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  <numFmt numFmtId="188" formatCode="0.000000"/>
    <numFmt numFmtId="189" formatCode="#,##0.000\ _₽"/>
    <numFmt numFmtId="190" formatCode="#,##0.0\ _₽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view="pageBreakPreview" zoomScaleSheetLayoutView="100" zoomScalePageLayoutView="0" workbookViewId="0" topLeftCell="A80">
      <selection activeCell="Q3" sqref="P3:Q3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83" customWidth="1"/>
    <col min="14" max="14" width="19.25390625" style="83" customWidth="1"/>
    <col min="15" max="15" width="14.875" style="83" customWidth="1"/>
    <col min="16" max="16" width="14.125" style="0" customWidth="1"/>
    <col min="17" max="17" width="37.625" style="0" customWidth="1"/>
  </cols>
  <sheetData>
    <row r="1" spans="3:17" ht="51" customHeight="1">
      <c r="C1" s="40" t="s">
        <v>81</v>
      </c>
      <c r="D1" s="40"/>
      <c r="E1" s="40" t="s">
        <v>84</v>
      </c>
      <c r="F1" s="40"/>
      <c r="G1" s="40" t="s">
        <v>86</v>
      </c>
      <c r="H1" s="40"/>
      <c r="K1" s="59" t="s">
        <v>117</v>
      </c>
      <c r="M1" s="84"/>
      <c r="N1" s="97"/>
      <c r="O1" s="97"/>
      <c r="P1" s="40"/>
      <c r="Q1" s="40"/>
    </row>
    <row r="2" spans="1:17" ht="11.25" customHeight="1" hidden="1">
      <c r="A2" s="50"/>
      <c r="B2" s="50"/>
      <c r="C2" s="23" t="s">
        <v>80</v>
      </c>
      <c r="D2" s="23"/>
      <c r="E2" s="23" t="s">
        <v>80</v>
      </c>
      <c r="F2" s="23"/>
      <c r="G2" s="23" t="s">
        <v>80</v>
      </c>
      <c r="H2" s="23"/>
      <c r="I2" s="81"/>
      <c r="J2" s="81"/>
      <c r="K2" s="80"/>
      <c r="L2" s="79"/>
      <c r="M2" s="85"/>
      <c r="N2" s="85"/>
      <c r="O2" s="85"/>
      <c r="P2" s="23"/>
      <c r="Q2" s="23"/>
    </row>
    <row r="3" spans="1:17" ht="33" customHeight="1">
      <c r="A3" s="95" t="s">
        <v>166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 t="s">
        <v>38</v>
      </c>
      <c r="O4" s="86"/>
      <c r="P4" s="18"/>
      <c r="Q4" s="18"/>
    </row>
    <row r="5" spans="1:17" ht="55.5" customHeight="1">
      <c r="A5" s="98" t="s">
        <v>17</v>
      </c>
      <c r="B5" s="89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1" t="s">
        <v>161</v>
      </c>
      <c r="N5" s="91" t="s">
        <v>162</v>
      </c>
      <c r="O5" s="93" t="s">
        <v>165</v>
      </c>
      <c r="P5" s="51"/>
      <c r="Q5" s="51"/>
    </row>
    <row r="6" spans="1:17" ht="51.75" customHeight="1">
      <c r="A6" s="99"/>
      <c r="B6" s="90"/>
      <c r="C6" s="20"/>
      <c r="D6" s="20"/>
      <c r="E6" s="20"/>
      <c r="F6" s="20"/>
      <c r="G6" s="20"/>
      <c r="H6" s="20"/>
      <c r="I6" s="20"/>
      <c r="J6" s="20"/>
      <c r="K6" s="62"/>
      <c r="L6" s="68"/>
      <c r="M6" s="92"/>
      <c r="N6" s="92"/>
      <c r="O6" s="94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252578.5</v>
      </c>
      <c r="N7" s="9">
        <f>N8+N27</f>
        <v>198350.94319999998</v>
      </c>
      <c r="O7" s="9">
        <f aca="true" t="shared" si="1" ref="O7:O21">N7/M7*100</f>
        <v>78.53041458398081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167509.9</v>
      </c>
      <c r="N8" s="9">
        <f>N9+N16+N22+N24+N11</f>
        <v>134170.911</v>
      </c>
      <c r="O8" s="9">
        <f t="shared" si="1"/>
        <v>80.09730230869937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81446.6</v>
      </c>
      <c r="N9" s="10">
        <f t="shared" si="3"/>
        <v>53063.306</v>
      </c>
      <c r="O9" s="9">
        <f t="shared" si="1"/>
        <v>65.15103884017257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81446.6</v>
      </c>
      <c r="N10" s="12">
        <v>53063.306</v>
      </c>
      <c r="O10" s="9">
        <f t="shared" si="1"/>
        <v>65.15103884017257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475.59999999999997</v>
      </c>
      <c r="N11" s="26">
        <f>N12+N13+N14+N15</f>
        <v>515.838</v>
      </c>
      <c r="O11" s="9">
        <f t="shared" si="1"/>
        <v>108.46047098402019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223.3</v>
      </c>
      <c r="N12" s="12">
        <v>252.22</v>
      </c>
      <c r="O12" s="9">
        <f t="shared" si="1"/>
        <v>112.95118674429018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1.4</v>
      </c>
      <c r="N13" s="12">
        <v>1.426</v>
      </c>
      <c r="O13" s="9">
        <f t="shared" si="1"/>
        <v>101.85714285714286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288.2</v>
      </c>
      <c r="N14" s="12">
        <v>290.347</v>
      </c>
      <c r="O14" s="9">
        <f t="shared" si="1"/>
        <v>100.74496877168633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-37.3</v>
      </c>
      <c r="N15" s="13">
        <v>-28.155</v>
      </c>
      <c r="O15" s="9">
        <f t="shared" si="1"/>
        <v>75.48257372654157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59225.4</v>
      </c>
      <c r="N16" s="9">
        <f>N17+N18+N19+N20+N21</f>
        <v>60335.19400000001</v>
      </c>
      <c r="O16" s="9">
        <f t="shared" si="1"/>
        <v>101.87384804492669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24798</v>
      </c>
      <c r="N17" s="12">
        <v>23876.83</v>
      </c>
      <c r="O17" s="9">
        <f t="shared" si="1"/>
        <v>96.28530526655376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0</v>
      </c>
      <c r="N18" s="12">
        <v>160.497</v>
      </c>
      <c r="O18" s="9">
        <v>0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27965.1</v>
      </c>
      <c r="N19" s="12">
        <v>33163.175</v>
      </c>
      <c r="O19" s="9">
        <f t="shared" si="1"/>
        <v>118.5877218390065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1"/>
        <v>#DIV/0!</v>
      </c>
      <c r="P20" s="56"/>
      <c r="Q20" s="56"/>
    </row>
    <row r="21" spans="1:17" ht="18.75">
      <c r="A21" s="36" t="s">
        <v>29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6462.3</v>
      </c>
      <c r="N21" s="12">
        <v>3134.692</v>
      </c>
      <c r="O21" s="9">
        <f t="shared" si="1"/>
        <v>48.50737353573805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22985</v>
      </c>
      <c r="N22" s="9">
        <f t="shared" si="6"/>
        <v>17860.407</v>
      </c>
      <c r="O22" s="9">
        <f aca="true" t="shared" si="7" ref="O22:O34">N22/M22*100</f>
        <v>77.7046204046117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22985</v>
      </c>
      <c r="N23" s="12">
        <v>17860.407</v>
      </c>
      <c r="O23" s="9">
        <f t="shared" si="7"/>
        <v>77.7046204046117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3377.3</v>
      </c>
      <c r="N24" s="9">
        <f>N25+N26</f>
        <v>2396.166</v>
      </c>
      <c r="O24" s="9">
        <f t="shared" si="7"/>
        <v>70.94916057205461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3377.3</v>
      </c>
      <c r="N25" s="12">
        <v>2396.166</v>
      </c>
      <c r="O25" s="9">
        <f t="shared" si="7"/>
        <v>70.94916057205461</v>
      </c>
      <c r="P25" s="54"/>
      <c r="Q25" s="54"/>
    </row>
    <row r="26" spans="1:17" ht="18.75" hidden="1">
      <c r="A26" s="36" t="s">
        <v>78</v>
      </c>
      <c r="B26" s="14" t="s">
        <v>77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12">
        <v>0</v>
      </c>
      <c r="N26" s="12">
        <v>0</v>
      </c>
      <c r="O26" s="9" t="e">
        <f t="shared" si="7"/>
        <v>#DIV/0!</v>
      </c>
      <c r="P26" s="54"/>
      <c r="Q26" s="54"/>
    </row>
    <row r="27" spans="1:17" ht="18.75">
      <c r="A27" s="36"/>
      <c r="B27" s="16" t="s">
        <v>45</v>
      </c>
      <c r="C27" s="17">
        <f aca="true" t="shared" si="9" ref="C27:L27">C28+C38+C40+C44+C45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 t="shared" si="9"/>
        <v>1500</v>
      </c>
      <c r="K27" s="49">
        <f t="shared" si="9"/>
        <v>49141.253</v>
      </c>
      <c r="L27" s="75">
        <f t="shared" si="9"/>
        <v>0</v>
      </c>
      <c r="M27" s="17">
        <f>M28+M38+M40+M44+M45+M36</f>
        <v>85068.6</v>
      </c>
      <c r="N27" s="17">
        <f>N28+N38+N40+N44+N45+N36</f>
        <v>64180.032199999994</v>
      </c>
      <c r="O27" s="9">
        <f t="shared" si="7"/>
        <v>75.44503165680403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80086.90000000001</v>
      </c>
      <c r="N28" s="9">
        <f>N29+N30+N31+N32+N33+N34+N35</f>
        <v>56796.395</v>
      </c>
      <c r="O28" s="9">
        <f t="shared" si="7"/>
        <v>70.91845857437357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1.5</v>
      </c>
      <c r="N29" s="12">
        <v>1.452</v>
      </c>
      <c r="O29" s="9">
        <f t="shared" si="7"/>
        <v>96.8</v>
      </c>
      <c r="P29" s="54"/>
      <c r="Q29" s="54"/>
    </row>
    <row r="30" spans="1:17" ht="63">
      <c r="A30" s="36" t="s">
        <v>88</v>
      </c>
      <c r="B30" s="14" t="s">
        <v>87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73862.6</v>
      </c>
      <c r="N30" s="12">
        <v>54859.938</v>
      </c>
      <c r="O30" s="9">
        <f t="shared" si="7"/>
        <v>74.2729581682746</v>
      </c>
      <c r="P30" s="54"/>
      <c r="Q30" s="54"/>
    </row>
    <row r="31" spans="1:17" ht="46.5" customHeight="1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5868</v>
      </c>
      <c r="N31" s="12">
        <v>1766.411</v>
      </c>
      <c r="O31" s="9">
        <f t="shared" si="7"/>
        <v>30.102436946148604</v>
      </c>
      <c r="P31" s="54"/>
      <c r="Q31" s="54"/>
    </row>
    <row r="32" spans="1:17" ht="50.2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303.6</v>
      </c>
      <c r="N32" s="12">
        <v>103.833</v>
      </c>
      <c r="O32" s="9">
        <f t="shared" si="7"/>
        <v>34.20059288537549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7"/>
        <v>#DIV/0!</v>
      </c>
      <c r="P33" s="56"/>
      <c r="Q33" s="56"/>
    </row>
    <row r="34" spans="1:17" ht="64.5" customHeight="1">
      <c r="A34" s="37" t="s">
        <v>91</v>
      </c>
      <c r="B34" s="14" t="s">
        <v>96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39.3</v>
      </c>
      <c r="N34" s="12">
        <v>55.042</v>
      </c>
      <c r="O34" s="9">
        <f t="shared" si="7"/>
        <v>140.05597964376594</v>
      </c>
      <c r="P34" s="54"/>
      <c r="Q34" s="54"/>
    </row>
    <row r="35" spans="1:17" ht="65.25" customHeight="1">
      <c r="A35" s="37" t="s">
        <v>145</v>
      </c>
      <c r="B35" s="14" t="s">
        <v>144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11.9</v>
      </c>
      <c r="N35" s="12">
        <v>9.719</v>
      </c>
      <c r="O35" s="9">
        <f>N35/M35*100</f>
        <v>81.67226890756302</v>
      </c>
      <c r="P35" s="54"/>
      <c r="Q35" s="54"/>
    </row>
    <row r="36" spans="1:17" ht="31.5">
      <c r="A36" s="35" t="s">
        <v>120</v>
      </c>
      <c r="B36" s="19" t="s">
        <v>160</v>
      </c>
      <c r="C36" s="9">
        <f aca="true" t="shared" si="11" ref="C36:N38">C37</f>
        <v>1100</v>
      </c>
      <c r="D36" s="9">
        <f t="shared" si="11"/>
        <v>0</v>
      </c>
      <c r="E36" s="43">
        <f t="shared" si="11"/>
        <v>1100</v>
      </c>
      <c r="F36" s="43">
        <f t="shared" si="11"/>
        <v>0</v>
      </c>
      <c r="G36" s="9">
        <f t="shared" si="11"/>
        <v>1100</v>
      </c>
      <c r="H36" s="43">
        <f t="shared" si="11"/>
        <v>0</v>
      </c>
      <c r="I36" s="9">
        <f t="shared" si="11"/>
        <v>591.3</v>
      </c>
      <c r="J36" s="9">
        <f t="shared" si="11"/>
        <v>0</v>
      </c>
      <c r="K36" s="43">
        <f t="shared" si="11"/>
        <v>591.3</v>
      </c>
      <c r="L36" s="69">
        <f t="shared" si="11"/>
        <v>0</v>
      </c>
      <c r="M36" s="9">
        <f t="shared" si="11"/>
        <v>0</v>
      </c>
      <c r="N36" s="9">
        <f t="shared" si="11"/>
        <v>297.806</v>
      </c>
      <c r="O36" s="9">
        <v>0</v>
      </c>
      <c r="P36" s="52"/>
      <c r="Q36" s="52"/>
    </row>
    <row r="37" spans="1:17" ht="18.75">
      <c r="A37" s="36" t="s">
        <v>150</v>
      </c>
      <c r="B37" s="11" t="s">
        <v>151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0</v>
      </c>
      <c r="N37" s="12">
        <v>297.806</v>
      </c>
      <c r="O37" s="9">
        <v>0</v>
      </c>
      <c r="P37" s="54"/>
      <c r="Q37" s="54"/>
    </row>
    <row r="38" spans="1:17" ht="18.75">
      <c r="A38" s="35" t="s">
        <v>67</v>
      </c>
      <c r="B38" s="19" t="s">
        <v>46</v>
      </c>
      <c r="C38" s="9">
        <f t="shared" si="11"/>
        <v>1100</v>
      </c>
      <c r="D38" s="9">
        <f t="shared" si="11"/>
        <v>0</v>
      </c>
      <c r="E38" s="43">
        <f t="shared" si="11"/>
        <v>1100</v>
      </c>
      <c r="F38" s="43">
        <f t="shared" si="11"/>
        <v>0</v>
      </c>
      <c r="G38" s="9">
        <f t="shared" si="11"/>
        <v>1100</v>
      </c>
      <c r="H38" s="43">
        <f t="shared" si="11"/>
        <v>0</v>
      </c>
      <c r="I38" s="9">
        <f t="shared" si="11"/>
        <v>591.3</v>
      </c>
      <c r="J38" s="9">
        <f t="shared" si="11"/>
        <v>0</v>
      </c>
      <c r="K38" s="43">
        <f t="shared" si="11"/>
        <v>591.3</v>
      </c>
      <c r="L38" s="69">
        <f t="shared" si="11"/>
        <v>0</v>
      </c>
      <c r="M38" s="9">
        <f t="shared" si="11"/>
        <v>348</v>
      </c>
      <c r="N38" s="9">
        <f t="shared" si="11"/>
        <v>197.937</v>
      </c>
      <c r="O38" s="9">
        <f aca="true" t="shared" si="12" ref="O38:O50">N38/M38*100</f>
        <v>56.87844827586207</v>
      </c>
      <c r="P38" s="52"/>
      <c r="Q38" s="52"/>
    </row>
    <row r="39" spans="1:17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348</v>
      </c>
      <c r="N39" s="12">
        <v>197.937</v>
      </c>
      <c r="O39" s="9">
        <f t="shared" si="12"/>
        <v>56.87844827586207</v>
      </c>
      <c r="P39" s="54"/>
      <c r="Q39" s="54"/>
    </row>
    <row r="40" spans="1:17" ht="18.75">
      <c r="A40" s="35" t="s">
        <v>9</v>
      </c>
      <c r="B40" s="19" t="s">
        <v>47</v>
      </c>
      <c r="C40" s="9">
        <f>C41</f>
        <v>66.3</v>
      </c>
      <c r="D40" s="9">
        <f aca="true" t="shared" si="13" ref="D40:I40">D41+D43</f>
        <v>726.4</v>
      </c>
      <c r="E40" s="43">
        <f t="shared" si="13"/>
        <v>792.6999999999999</v>
      </c>
      <c r="F40" s="43">
        <f t="shared" si="13"/>
        <v>0</v>
      </c>
      <c r="G40" s="9">
        <f t="shared" si="13"/>
        <v>792.6999999999999</v>
      </c>
      <c r="H40" s="43">
        <f t="shared" si="13"/>
        <v>0</v>
      </c>
      <c r="I40" s="9">
        <f t="shared" si="13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</f>
        <v>3618.5</v>
      </c>
      <c r="N40" s="9">
        <f>N41+N43</f>
        <v>5484.0642</v>
      </c>
      <c r="O40" s="9">
        <f t="shared" si="12"/>
        <v>151.55628575376537</v>
      </c>
      <c r="P40" s="52"/>
      <c r="Q40" s="52"/>
    </row>
    <row r="41" spans="1:17" ht="48.75" customHeight="1">
      <c r="A41" s="37" t="s">
        <v>90</v>
      </c>
      <c r="B41" s="14" t="s">
        <v>89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200</v>
      </c>
      <c r="N41" s="12">
        <v>1294.847</v>
      </c>
      <c r="O41" s="9">
        <f t="shared" si="12"/>
        <v>647.4235</v>
      </c>
      <c r="P41" s="54"/>
      <c r="Q41" s="54"/>
    </row>
    <row r="42" spans="1:17" ht="66" customHeight="1">
      <c r="A42" s="37" t="s">
        <v>156</v>
      </c>
      <c r="B42" s="14" t="s">
        <v>157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0</v>
      </c>
      <c r="O42" s="9">
        <v>0</v>
      </c>
      <c r="P42" s="54"/>
      <c r="Q42" s="54"/>
    </row>
    <row r="43" spans="1:17" ht="66" customHeight="1">
      <c r="A43" s="37" t="s">
        <v>132</v>
      </c>
      <c r="B43" s="14" t="s">
        <v>133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3418.5</v>
      </c>
      <c r="N43" s="12">
        <v>4189.2172</v>
      </c>
      <c r="O43" s="9">
        <f t="shared" si="12"/>
        <v>122.54547901126224</v>
      </c>
      <c r="P43" s="54"/>
      <c r="Q43" s="54"/>
    </row>
    <row r="44" spans="1:17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855.2</v>
      </c>
      <c r="N44" s="9">
        <v>1243.146</v>
      </c>
      <c r="O44" s="9">
        <f t="shared" si="12"/>
        <v>145.36318989710009</v>
      </c>
      <c r="P44" s="52"/>
      <c r="Q44" s="52"/>
    </row>
    <row r="45" spans="1:17" ht="18.75">
      <c r="A45" s="35" t="s">
        <v>69</v>
      </c>
      <c r="B45" s="25" t="s">
        <v>51</v>
      </c>
      <c r="C45" s="9">
        <f aca="true" t="shared" si="14" ref="C45:N45">C46</f>
        <v>200</v>
      </c>
      <c r="D45" s="9">
        <f t="shared" si="14"/>
        <v>0</v>
      </c>
      <c r="E45" s="43">
        <f t="shared" si="14"/>
        <v>200</v>
      </c>
      <c r="F45" s="43">
        <f t="shared" si="14"/>
        <v>0</v>
      </c>
      <c r="G45" s="9">
        <f t="shared" si="14"/>
        <v>200</v>
      </c>
      <c r="H45" s="43">
        <f t="shared" si="14"/>
        <v>0</v>
      </c>
      <c r="I45" s="9">
        <f t="shared" si="14"/>
        <v>170</v>
      </c>
      <c r="J45" s="9">
        <f t="shared" si="14"/>
        <v>0</v>
      </c>
      <c r="K45" s="43">
        <f t="shared" si="14"/>
        <v>170</v>
      </c>
      <c r="L45" s="69">
        <f t="shared" si="14"/>
        <v>0</v>
      </c>
      <c r="M45" s="9">
        <f t="shared" si="14"/>
        <v>160</v>
      </c>
      <c r="N45" s="9">
        <f t="shared" si="14"/>
        <v>160.684</v>
      </c>
      <c r="O45" s="9">
        <f t="shared" si="12"/>
        <v>100.42750000000001</v>
      </c>
      <c r="P45" s="52"/>
      <c r="Q45" s="52"/>
    </row>
    <row r="46" spans="1:17" ht="18.75">
      <c r="A46" s="36" t="s">
        <v>52</v>
      </c>
      <c r="B46" s="32" t="s">
        <v>79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160</v>
      </c>
      <c r="N46" s="12">
        <v>160.684</v>
      </c>
      <c r="O46" s="9">
        <f t="shared" si="12"/>
        <v>100.42750000000001</v>
      </c>
      <c r="P46" s="54"/>
      <c r="Q46" s="54"/>
    </row>
    <row r="47" spans="1:17" s="34" customFormat="1" ht="18.75">
      <c r="A47" s="38" t="s">
        <v>12</v>
      </c>
      <c r="B47" s="33" t="s">
        <v>49</v>
      </c>
      <c r="C47" s="26">
        <f>C49+C72+C78</f>
        <v>323182.6</v>
      </c>
      <c r="D47" s="26" t="e">
        <f aca="true" t="shared" si="15" ref="D47:L47">D49+D72+D78+D56</f>
        <v>#REF!</v>
      </c>
      <c r="E47" s="46" t="e">
        <f t="shared" si="15"/>
        <v>#REF!</v>
      </c>
      <c r="F47" s="46" t="e">
        <f t="shared" si="15"/>
        <v>#REF!</v>
      </c>
      <c r="G47" s="26" t="e">
        <f t="shared" si="15"/>
        <v>#REF!</v>
      </c>
      <c r="H47" s="46" t="e">
        <f t="shared" si="15"/>
        <v>#REF!</v>
      </c>
      <c r="I47" s="26">
        <f t="shared" si="15"/>
        <v>437865.06000000006</v>
      </c>
      <c r="J47" s="26">
        <f t="shared" si="15"/>
        <v>321.02</v>
      </c>
      <c r="K47" s="46" t="e">
        <f t="shared" si="15"/>
        <v>#REF!</v>
      </c>
      <c r="L47" s="72" t="e">
        <f t="shared" si="15"/>
        <v>#REF!</v>
      </c>
      <c r="M47" s="26">
        <f>M49+M72+M78+M56</f>
        <v>590872.1948899999</v>
      </c>
      <c r="N47" s="26">
        <f>N49+N72+N78+N56+N86+N85</f>
        <v>465277.66</v>
      </c>
      <c r="O47" s="9">
        <f t="shared" si="12"/>
        <v>78.74421305044125</v>
      </c>
      <c r="P47" s="55"/>
      <c r="Q47" s="55"/>
    </row>
    <row r="48" spans="1:17" s="28" customFormat="1" ht="31.5">
      <c r="A48" s="38" t="s">
        <v>72</v>
      </c>
      <c r="B48" s="30" t="s">
        <v>70</v>
      </c>
      <c r="C48" s="26">
        <f>C49+C72+C78</f>
        <v>323182.6</v>
      </c>
      <c r="D48" s="26" t="e">
        <f aca="true" t="shared" si="16" ref="D48:L48">D49+D72+D78+D56</f>
        <v>#REF!</v>
      </c>
      <c r="E48" s="46" t="e">
        <f t="shared" si="16"/>
        <v>#REF!</v>
      </c>
      <c r="F48" s="46" t="e">
        <f t="shared" si="16"/>
        <v>#REF!</v>
      </c>
      <c r="G48" s="26" t="e">
        <f t="shared" si="16"/>
        <v>#REF!</v>
      </c>
      <c r="H48" s="46" t="e">
        <f t="shared" si="16"/>
        <v>#REF!</v>
      </c>
      <c r="I48" s="26">
        <f t="shared" si="16"/>
        <v>437865.06000000006</v>
      </c>
      <c r="J48" s="26">
        <f t="shared" si="16"/>
        <v>321.02</v>
      </c>
      <c r="K48" s="46" t="e">
        <f t="shared" si="16"/>
        <v>#REF!</v>
      </c>
      <c r="L48" s="72" t="e">
        <f t="shared" si="16"/>
        <v>#REF!</v>
      </c>
      <c r="M48" s="26">
        <f>M49+M72+M78+M56</f>
        <v>590872.1948899999</v>
      </c>
      <c r="N48" s="26">
        <f>N49+N72+N78+N56+N86+N85</f>
        <v>465277.66</v>
      </c>
      <c r="O48" s="9">
        <f t="shared" si="12"/>
        <v>78.74421305044125</v>
      </c>
      <c r="P48" s="55"/>
      <c r="Q48" s="55"/>
    </row>
    <row r="49" spans="1:17" s="28" customFormat="1" ht="18.75">
      <c r="A49" s="38" t="s">
        <v>113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M50+M51+M52+M54+M55</f>
        <v>203119.4</v>
      </c>
      <c r="N49" s="26">
        <f>N50+N51+N52+N54+N55</f>
        <v>168532.3</v>
      </c>
      <c r="O49" s="9">
        <f t="shared" si="12"/>
        <v>82.97203516749262</v>
      </c>
      <c r="P49" s="55"/>
      <c r="Q49" s="55"/>
    </row>
    <row r="50" spans="1:17" s="28" customFormat="1" ht="21.75" customHeight="1">
      <c r="A50" s="39" t="s">
        <v>112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138349</v>
      </c>
      <c r="N50" s="12">
        <v>103761.9</v>
      </c>
      <c r="O50" s="9">
        <f t="shared" si="12"/>
        <v>75.00010842145588</v>
      </c>
      <c r="P50" s="54"/>
      <c r="Q50" s="54"/>
    </row>
    <row r="51" spans="1:17" s="28" customFormat="1" ht="33" customHeight="1" hidden="1">
      <c r="A51" s="39" t="s">
        <v>118</v>
      </c>
      <c r="B51" s="27" t="s">
        <v>119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9">
        <v>0</v>
      </c>
      <c r="P51" s="54"/>
      <c r="Q51" s="54"/>
    </row>
    <row r="52" spans="1:17" s="28" customFormat="1" ht="13.5" customHeight="1" hidden="1">
      <c r="A52" s="39" t="s">
        <v>147</v>
      </c>
      <c r="B52" s="27" t="s">
        <v>146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9">
        <v>0</v>
      </c>
      <c r="P52" s="54"/>
      <c r="Q52" s="54"/>
    </row>
    <row r="53" spans="1:17" s="28" customFormat="1" ht="9.75" customHeight="1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9" t="e">
        <f>N53/M53*100</f>
        <v>#DIV/0!</v>
      </c>
      <c r="P53" s="58"/>
      <c r="Q53" s="58"/>
    </row>
    <row r="54" spans="1:17" s="28" customFormat="1" ht="31.5">
      <c r="A54" s="39" t="s">
        <v>118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63000.4</v>
      </c>
      <c r="N54" s="13">
        <v>63000.4</v>
      </c>
      <c r="O54" s="9">
        <f>N54/M54*100</f>
        <v>100</v>
      </c>
      <c r="P54" s="58"/>
      <c r="Q54" s="58"/>
    </row>
    <row r="55" spans="1:17" s="28" customFormat="1" ht="26.25" customHeight="1">
      <c r="A55" s="39" t="s">
        <v>147</v>
      </c>
      <c r="B55" s="27" t="s">
        <v>146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1770</v>
      </c>
      <c r="N55" s="12">
        <v>1770</v>
      </c>
      <c r="O55" s="9">
        <f>N55/M55*100</f>
        <v>100</v>
      </c>
      <c r="P55" s="54"/>
      <c r="Q55" s="54"/>
    </row>
    <row r="56" spans="1:17" s="28" customFormat="1" ht="31.5">
      <c r="A56" s="38" t="s">
        <v>111</v>
      </c>
      <c r="B56" s="29" t="s">
        <v>82</v>
      </c>
      <c r="C56" s="26">
        <v>0</v>
      </c>
      <c r="D56" s="26" t="e">
        <f>#REF!+#REF!+D60+#REF!</f>
        <v>#REF!</v>
      </c>
      <c r="E56" s="46" t="e">
        <f>#REF!+#REF!+E60+#REF!</f>
        <v>#REF!</v>
      </c>
      <c r="F56" s="46" t="e">
        <f>#REF!+#REF!+F60+#REF!+#REF!</f>
        <v>#REF!</v>
      </c>
      <c r="G56" s="26" t="e">
        <f>#REF!+#REF!+G60+#REF!+#REF!</f>
        <v>#REF!</v>
      </c>
      <c r="H56" s="46" t="e">
        <f>#REF!+#REF!+H60+#REF!+#REF!</f>
        <v>#REF!</v>
      </c>
      <c r="I56" s="26">
        <f>I57+I58+I60+I62+I64+I65+I66+I67+I71</f>
        <v>60237.600000000006</v>
      </c>
      <c r="J56" s="26">
        <f>J57+J58+J60+J62+J64+J65+J66+J67+J71</f>
        <v>0</v>
      </c>
      <c r="K56" s="46" t="e">
        <f>K57+K58+K60+K62+K64+K65+K66+K67+K71+#REF!</f>
        <v>#REF!</v>
      </c>
      <c r="L56" s="72" t="e">
        <f>L57+L58+L60+L62+L64+L65+L66+L67+L71+#REF!</f>
        <v>#REF!</v>
      </c>
      <c r="M56" s="26">
        <f>M57+M58+M59+M60+M61+M62+M63+M64+M65+M66+M67+M68+M70+M71+M69</f>
        <v>73377.36189</v>
      </c>
      <c r="N56" s="26">
        <f>N57+N58+N59+N60+N61+N62+N63+N64+N65+N66+N67+N68+N70+N71+N69</f>
        <v>53300.346</v>
      </c>
      <c r="O56" s="9">
        <f>N56/M56*100</f>
        <v>72.6386785067342</v>
      </c>
      <c r="P56" s="55"/>
      <c r="Q56" s="55"/>
    </row>
    <row r="57" spans="1:17" s="41" customFormat="1" ht="30.75" customHeight="1">
      <c r="A57" s="39" t="s">
        <v>123</v>
      </c>
      <c r="B57" s="27" t="s">
        <v>114</v>
      </c>
      <c r="C57" s="13">
        <v>0</v>
      </c>
      <c r="D57" s="13">
        <v>2035</v>
      </c>
      <c r="E57" s="47">
        <f aca="true" t="shared" si="17" ref="E57:E71">C57+D57</f>
        <v>2035</v>
      </c>
      <c r="F57" s="47">
        <v>0</v>
      </c>
      <c r="G57" s="13">
        <f aca="true" t="shared" si="18" ref="G57:G71">F57+E57</f>
        <v>2035</v>
      </c>
      <c r="H57" s="47">
        <v>0</v>
      </c>
      <c r="I57" s="13">
        <v>3270.1</v>
      </c>
      <c r="J57" s="13">
        <v>0</v>
      </c>
      <c r="K57" s="47">
        <f aca="true" t="shared" si="19" ref="K57:K71">J57+I57</f>
        <v>3270.1</v>
      </c>
      <c r="L57" s="73">
        <v>1591.38755</v>
      </c>
      <c r="M57" s="13">
        <v>5690.784</v>
      </c>
      <c r="N57" s="13">
        <v>5690.784</v>
      </c>
      <c r="O57" s="26">
        <f>N57/M57*100</f>
        <v>100</v>
      </c>
      <c r="P57" s="58"/>
      <c r="Q57" s="58"/>
    </row>
    <row r="58" spans="1:17" s="41" customFormat="1" ht="31.5" hidden="1">
      <c r="A58" s="39" t="s">
        <v>110</v>
      </c>
      <c r="B58" s="27" t="s">
        <v>93</v>
      </c>
      <c r="C58" s="13">
        <v>0</v>
      </c>
      <c r="D58" s="13">
        <v>2035</v>
      </c>
      <c r="E58" s="47">
        <f t="shared" si="17"/>
        <v>2035</v>
      </c>
      <c r="F58" s="47">
        <v>0</v>
      </c>
      <c r="G58" s="13">
        <f t="shared" si="18"/>
        <v>2035</v>
      </c>
      <c r="H58" s="47">
        <v>0</v>
      </c>
      <c r="I58" s="13">
        <v>590.3</v>
      </c>
      <c r="J58" s="13">
        <v>0</v>
      </c>
      <c r="K58" s="47">
        <f t="shared" si="19"/>
        <v>590.3</v>
      </c>
      <c r="L58" s="73">
        <v>0</v>
      </c>
      <c r="M58" s="13">
        <v>0</v>
      </c>
      <c r="N58" s="13">
        <v>0</v>
      </c>
      <c r="O58" s="26">
        <v>0</v>
      </c>
      <c r="P58" s="58"/>
      <c r="Q58" s="58"/>
    </row>
    <row r="59" spans="1:17" s="41" customFormat="1" ht="31.5" hidden="1">
      <c r="A59" s="39" t="s">
        <v>141</v>
      </c>
      <c r="B59" s="27" t="s">
        <v>140</v>
      </c>
      <c r="C59" s="13">
        <v>0</v>
      </c>
      <c r="D59" s="13">
        <v>2035</v>
      </c>
      <c r="E59" s="47">
        <f>C59+D59</f>
        <v>2035</v>
      </c>
      <c r="F59" s="47">
        <v>0</v>
      </c>
      <c r="G59" s="13">
        <f>F59+E59</f>
        <v>2035</v>
      </c>
      <c r="H59" s="47">
        <v>0</v>
      </c>
      <c r="I59" s="13">
        <v>1700</v>
      </c>
      <c r="J59" s="13">
        <v>0</v>
      </c>
      <c r="K59" s="47">
        <f>J59+I59</f>
        <v>1700</v>
      </c>
      <c r="L59" s="73">
        <v>1700</v>
      </c>
      <c r="M59" s="13">
        <v>0</v>
      </c>
      <c r="N59" s="13">
        <v>0</v>
      </c>
      <c r="O59" s="26">
        <v>0</v>
      </c>
      <c r="P59" s="58"/>
      <c r="Q59" s="58"/>
    </row>
    <row r="60" spans="1:17" s="41" customFormat="1" ht="47.25">
      <c r="A60" s="39" t="s">
        <v>109</v>
      </c>
      <c r="B60" s="27" t="s">
        <v>83</v>
      </c>
      <c r="C60" s="13">
        <v>0</v>
      </c>
      <c r="D60" s="13">
        <v>2035</v>
      </c>
      <c r="E60" s="47">
        <f t="shared" si="17"/>
        <v>2035</v>
      </c>
      <c r="F60" s="47">
        <v>0</v>
      </c>
      <c r="G60" s="13">
        <f t="shared" si="18"/>
        <v>2035</v>
      </c>
      <c r="H60" s="47">
        <v>0</v>
      </c>
      <c r="I60" s="13">
        <v>1700</v>
      </c>
      <c r="J60" s="13">
        <v>0</v>
      </c>
      <c r="K60" s="47">
        <f t="shared" si="19"/>
        <v>1700</v>
      </c>
      <c r="L60" s="73">
        <v>1700</v>
      </c>
      <c r="M60" s="13">
        <v>8888.88889</v>
      </c>
      <c r="N60" s="13">
        <v>8888.888</v>
      </c>
      <c r="O60" s="26">
        <f aca="true" t="shared" si="20" ref="O60:O76">N60/M60*100</f>
        <v>99.9999899875</v>
      </c>
      <c r="P60" s="58"/>
      <c r="Q60" s="58"/>
    </row>
    <row r="61" spans="1:17" s="41" customFormat="1" ht="63" hidden="1">
      <c r="A61" s="39" t="s">
        <v>127</v>
      </c>
      <c r="B61" s="27" t="s">
        <v>126</v>
      </c>
      <c r="C61" s="13">
        <v>0</v>
      </c>
      <c r="D61" s="13">
        <v>2035</v>
      </c>
      <c r="E61" s="47">
        <f>C61+D61</f>
        <v>2035</v>
      </c>
      <c r="F61" s="47">
        <v>0</v>
      </c>
      <c r="G61" s="13">
        <f>F61+E61</f>
        <v>2035</v>
      </c>
      <c r="H61" s="47">
        <v>0</v>
      </c>
      <c r="I61" s="13">
        <v>9079</v>
      </c>
      <c r="J61" s="13">
        <v>0</v>
      </c>
      <c r="K61" s="47">
        <f>J61+I61</f>
        <v>9079</v>
      </c>
      <c r="L61" s="73">
        <v>0</v>
      </c>
      <c r="M61" s="13">
        <v>0</v>
      </c>
      <c r="N61" s="13">
        <v>0</v>
      </c>
      <c r="O61" s="26" t="e">
        <f>N61/M61*100</f>
        <v>#DIV/0!</v>
      </c>
      <c r="P61" s="58"/>
      <c r="Q61" s="58"/>
    </row>
    <row r="62" spans="1:17" s="41" customFormat="1" ht="51.75" customHeight="1">
      <c r="A62" s="39" t="s">
        <v>134</v>
      </c>
      <c r="B62" s="27" t="s">
        <v>135</v>
      </c>
      <c r="C62" s="13">
        <v>0</v>
      </c>
      <c r="D62" s="13">
        <v>2035</v>
      </c>
      <c r="E62" s="47">
        <f t="shared" si="17"/>
        <v>2035</v>
      </c>
      <c r="F62" s="47">
        <v>0</v>
      </c>
      <c r="G62" s="13">
        <f t="shared" si="18"/>
        <v>2035</v>
      </c>
      <c r="H62" s="47">
        <v>0</v>
      </c>
      <c r="I62" s="13">
        <v>9079</v>
      </c>
      <c r="J62" s="13">
        <v>0</v>
      </c>
      <c r="K62" s="47">
        <f t="shared" si="19"/>
        <v>9079</v>
      </c>
      <c r="L62" s="73">
        <v>0</v>
      </c>
      <c r="M62" s="13">
        <v>17107.2</v>
      </c>
      <c r="N62" s="13">
        <v>11061.685</v>
      </c>
      <c r="O62" s="26">
        <f t="shared" si="20"/>
        <v>64.6609906939768</v>
      </c>
      <c r="P62" s="58"/>
      <c r="Q62" s="58"/>
    </row>
    <row r="63" spans="1:17" s="41" customFormat="1" ht="47.25">
      <c r="A63" s="39" t="s">
        <v>142</v>
      </c>
      <c r="B63" s="27" t="s">
        <v>143</v>
      </c>
      <c r="C63" s="13">
        <v>0</v>
      </c>
      <c r="D63" s="13">
        <v>2035</v>
      </c>
      <c r="E63" s="47">
        <f>C63+D63</f>
        <v>2035</v>
      </c>
      <c r="F63" s="47">
        <v>0</v>
      </c>
      <c r="G63" s="13">
        <f>F63+E63</f>
        <v>2035</v>
      </c>
      <c r="H63" s="47">
        <v>0</v>
      </c>
      <c r="I63" s="13">
        <v>21943.4</v>
      </c>
      <c r="J63" s="13">
        <v>0</v>
      </c>
      <c r="K63" s="47">
        <f>J63+I63</f>
        <v>21943.4</v>
      </c>
      <c r="L63" s="73">
        <v>0</v>
      </c>
      <c r="M63" s="13">
        <v>1010.1</v>
      </c>
      <c r="N63" s="13">
        <v>1010.1</v>
      </c>
      <c r="O63" s="26">
        <v>0</v>
      </c>
      <c r="P63" s="58"/>
      <c r="Q63" s="58"/>
    </row>
    <row r="64" spans="1:17" s="41" customFormat="1" ht="31.5">
      <c r="A64" s="39" t="s">
        <v>158</v>
      </c>
      <c r="B64" s="27" t="s">
        <v>159</v>
      </c>
      <c r="C64" s="13">
        <v>0</v>
      </c>
      <c r="D64" s="13">
        <v>2035</v>
      </c>
      <c r="E64" s="47">
        <f t="shared" si="17"/>
        <v>2035</v>
      </c>
      <c r="F64" s="47">
        <v>0</v>
      </c>
      <c r="G64" s="13">
        <f t="shared" si="18"/>
        <v>2035</v>
      </c>
      <c r="H64" s="47">
        <v>0</v>
      </c>
      <c r="I64" s="13">
        <v>21943.4</v>
      </c>
      <c r="J64" s="13">
        <v>0</v>
      </c>
      <c r="K64" s="47">
        <f t="shared" si="19"/>
        <v>21943.4</v>
      </c>
      <c r="L64" s="73">
        <v>0</v>
      </c>
      <c r="M64" s="13">
        <v>9150</v>
      </c>
      <c r="N64" s="13">
        <v>9150</v>
      </c>
      <c r="O64" s="26">
        <f t="shared" si="20"/>
        <v>100</v>
      </c>
      <c r="P64" s="58"/>
      <c r="Q64" s="58"/>
    </row>
    <row r="65" spans="1:17" s="41" customFormat="1" ht="31.5">
      <c r="A65" s="39" t="s">
        <v>108</v>
      </c>
      <c r="B65" s="27" t="s">
        <v>95</v>
      </c>
      <c r="C65" s="13">
        <v>0</v>
      </c>
      <c r="D65" s="13">
        <v>2035</v>
      </c>
      <c r="E65" s="47">
        <f>C65+D65</f>
        <v>2035</v>
      </c>
      <c r="F65" s="47">
        <v>0</v>
      </c>
      <c r="G65" s="13">
        <f>F65+E65</f>
        <v>2035</v>
      </c>
      <c r="H65" s="47">
        <v>0</v>
      </c>
      <c r="I65" s="13">
        <f>50+20.7</f>
        <v>70.7</v>
      </c>
      <c r="J65" s="13">
        <v>0</v>
      </c>
      <c r="K65" s="47">
        <f t="shared" si="19"/>
        <v>70.7</v>
      </c>
      <c r="L65" s="73">
        <v>0</v>
      </c>
      <c r="M65" s="13">
        <v>173.3</v>
      </c>
      <c r="N65" s="13">
        <v>173.3</v>
      </c>
      <c r="O65" s="26">
        <f t="shared" si="20"/>
        <v>100</v>
      </c>
      <c r="P65" s="58"/>
      <c r="Q65" s="58"/>
    </row>
    <row r="66" spans="1:17" s="41" customFormat="1" ht="47.25">
      <c r="A66" s="39" t="s">
        <v>115</v>
      </c>
      <c r="B66" s="27" t="s">
        <v>116</v>
      </c>
      <c r="C66" s="13">
        <v>0</v>
      </c>
      <c r="D66" s="13">
        <v>2035</v>
      </c>
      <c r="E66" s="47">
        <f>C66+D66</f>
        <v>2035</v>
      </c>
      <c r="F66" s="47">
        <v>0</v>
      </c>
      <c r="G66" s="13">
        <f>F66+E66</f>
        <v>2035</v>
      </c>
      <c r="H66" s="47">
        <v>0</v>
      </c>
      <c r="I66" s="13">
        <v>5206.4</v>
      </c>
      <c r="J66" s="13">
        <v>0</v>
      </c>
      <c r="K66" s="47">
        <f t="shared" si="19"/>
        <v>5206.4</v>
      </c>
      <c r="L66" s="73">
        <v>0</v>
      </c>
      <c r="M66" s="13">
        <v>3030.3</v>
      </c>
      <c r="N66" s="13">
        <v>3030.3</v>
      </c>
      <c r="O66" s="26">
        <f t="shared" si="20"/>
        <v>100</v>
      </c>
      <c r="P66" s="58"/>
      <c r="Q66" s="58"/>
    </row>
    <row r="67" spans="1:17" s="41" customFormat="1" ht="31.5" hidden="1">
      <c r="A67" s="39" t="s">
        <v>107</v>
      </c>
      <c r="B67" s="27" t="s">
        <v>95</v>
      </c>
      <c r="C67" s="13">
        <v>0</v>
      </c>
      <c r="D67" s="13">
        <v>2035</v>
      </c>
      <c r="E67" s="47">
        <f t="shared" si="17"/>
        <v>2035</v>
      </c>
      <c r="F67" s="47">
        <v>0</v>
      </c>
      <c r="G67" s="13">
        <f t="shared" si="18"/>
        <v>2035</v>
      </c>
      <c r="H67" s="47">
        <v>0</v>
      </c>
      <c r="I67" s="13">
        <v>431.4</v>
      </c>
      <c r="J67" s="13">
        <v>0</v>
      </c>
      <c r="K67" s="47">
        <f t="shared" si="19"/>
        <v>431.4</v>
      </c>
      <c r="L67" s="73">
        <v>1685.4306</v>
      </c>
      <c r="M67" s="13">
        <v>0</v>
      </c>
      <c r="N67" s="13">
        <v>0</v>
      </c>
      <c r="O67" s="26">
        <v>0</v>
      </c>
      <c r="P67" s="58"/>
      <c r="Q67" s="58"/>
    </row>
    <row r="68" spans="1:17" s="41" customFormat="1" ht="30" customHeight="1">
      <c r="A68" s="39" t="s">
        <v>136</v>
      </c>
      <c r="B68" s="27" t="s">
        <v>137</v>
      </c>
      <c r="C68" s="13">
        <v>0</v>
      </c>
      <c r="D68" s="13">
        <v>2035</v>
      </c>
      <c r="E68" s="47">
        <f>C68+D68</f>
        <v>2035</v>
      </c>
      <c r="F68" s="47">
        <v>0</v>
      </c>
      <c r="G68" s="13">
        <f>F68+E68</f>
        <v>2035</v>
      </c>
      <c r="H68" s="47">
        <v>0</v>
      </c>
      <c r="I68" s="13">
        <v>431.4</v>
      </c>
      <c r="J68" s="13">
        <v>0</v>
      </c>
      <c r="K68" s="47">
        <f>J68+I68</f>
        <v>431.4</v>
      </c>
      <c r="L68" s="73">
        <v>1685.4306</v>
      </c>
      <c r="M68" s="13">
        <v>1578.789</v>
      </c>
      <c r="N68" s="13">
        <v>1578.789</v>
      </c>
      <c r="O68" s="26">
        <f>N68/M68*100</f>
        <v>100</v>
      </c>
      <c r="P68" s="58"/>
      <c r="Q68" s="58"/>
    </row>
    <row r="69" spans="1:17" s="41" customFormat="1" ht="63">
      <c r="A69" s="39" t="s">
        <v>152</v>
      </c>
      <c r="B69" s="27" t="s">
        <v>153</v>
      </c>
      <c r="C69" s="13">
        <v>0</v>
      </c>
      <c r="D69" s="13">
        <v>2035</v>
      </c>
      <c r="E69" s="47">
        <f>C69+D69</f>
        <v>2035</v>
      </c>
      <c r="F69" s="47">
        <v>0</v>
      </c>
      <c r="G69" s="13">
        <f>F69+E69</f>
        <v>2035</v>
      </c>
      <c r="H69" s="47">
        <v>0</v>
      </c>
      <c r="I69" s="13">
        <v>431.4</v>
      </c>
      <c r="J69" s="13">
        <v>0</v>
      </c>
      <c r="K69" s="47">
        <f>J69+I69</f>
        <v>431.4</v>
      </c>
      <c r="L69" s="73">
        <v>1685.4306</v>
      </c>
      <c r="M69" s="13">
        <v>0</v>
      </c>
      <c r="N69" s="13">
        <v>0</v>
      </c>
      <c r="O69" s="26">
        <v>0</v>
      </c>
      <c r="P69" s="58"/>
      <c r="Q69" s="58"/>
    </row>
    <row r="70" spans="1:17" s="41" customFormat="1" ht="47.25">
      <c r="A70" s="39" t="s">
        <v>138</v>
      </c>
      <c r="B70" s="27" t="s">
        <v>139</v>
      </c>
      <c r="C70" s="13">
        <v>0</v>
      </c>
      <c r="D70" s="13">
        <v>2035</v>
      </c>
      <c r="E70" s="47">
        <f>C70+D70</f>
        <v>2035</v>
      </c>
      <c r="F70" s="47">
        <v>0</v>
      </c>
      <c r="G70" s="13">
        <f>F70+E70</f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0</v>
      </c>
      <c r="N70" s="13">
        <v>0</v>
      </c>
      <c r="O70" s="26">
        <v>0</v>
      </c>
      <c r="P70" s="58"/>
      <c r="Q70" s="58"/>
    </row>
    <row r="71" spans="1:17" s="41" customFormat="1" ht="18.75">
      <c r="A71" s="39" t="s">
        <v>106</v>
      </c>
      <c r="B71" s="31" t="s">
        <v>92</v>
      </c>
      <c r="C71" s="13">
        <v>0</v>
      </c>
      <c r="D71" s="13">
        <v>2035</v>
      </c>
      <c r="E71" s="47">
        <f t="shared" si="17"/>
        <v>2035</v>
      </c>
      <c r="F71" s="47">
        <v>0</v>
      </c>
      <c r="G71" s="13">
        <f t="shared" si="18"/>
        <v>2035</v>
      </c>
      <c r="H71" s="47">
        <v>0</v>
      </c>
      <c r="I71" s="13">
        <f>17946.3</f>
        <v>17946.3</v>
      </c>
      <c r="J71" s="13">
        <v>0</v>
      </c>
      <c r="K71" s="47">
        <f t="shared" si="19"/>
        <v>17946.3</v>
      </c>
      <c r="L71" s="73">
        <v>8000</v>
      </c>
      <c r="M71" s="13">
        <v>26748</v>
      </c>
      <c r="N71" s="13">
        <v>12716.5</v>
      </c>
      <c r="O71" s="26">
        <f t="shared" si="20"/>
        <v>47.541872289516974</v>
      </c>
      <c r="P71" s="58"/>
      <c r="Q71" s="58"/>
    </row>
    <row r="72" spans="1:17" s="28" customFormat="1" ht="31.5">
      <c r="A72" s="38" t="s">
        <v>105</v>
      </c>
      <c r="B72" s="29" t="s">
        <v>15</v>
      </c>
      <c r="C72" s="26">
        <f aca="true" t="shared" si="21" ref="C72:H72">SUM(C73:C77)</f>
        <v>219114.50000000003</v>
      </c>
      <c r="D72" s="26">
        <f t="shared" si="21"/>
        <v>0</v>
      </c>
      <c r="E72" s="46">
        <f t="shared" si="21"/>
        <v>219114.50000000003</v>
      </c>
      <c r="F72" s="46">
        <f t="shared" si="21"/>
        <v>3576</v>
      </c>
      <c r="G72" s="26">
        <f t="shared" si="21"/>
        <v>222690.50000000003</v>
      </c>
      <c r="H72" s="46">
        <f t="shared" si="21"/>
        <v>0</v>
      </c>
      <c r="I72" s="26">
        <f aca="true" t="shared" si="22" ref="I72:N72">I73+I74+I75+I76+I77</f>
        <v>227868.80000000002</v>
      </c>
      <c r="J72" s="26">
        <f t="shared" si="22"/>
        <v>0</v>
      </c>
      <c r="K72" s="46">
        <f t="shared" si="22"/>
        <v>227868.80000000002</v>
      </c>
      <c r="L72" s="72">
        <f t="shared" si="22"/>
        <v>434.6</v>
      </c>
      <c r="M72" s="26">
        <f t="shared" si="22"/>
        <v>295704.633</v>
      </c>
      <c r="N72" s="26">
        <f t="shared" si="22"/>
        <v>228042.53999999998</v>
      </c>
      <c r="O72" s="26">
        <f t="shared" si="20"/>
        <v>77.11835208209268</v>
      </c>
      <c r="P72" s="55"/>
      <c r="Q72" s="55"/>
    </row>
    <row r="73" spans="1:17" s="28" customFormat="1" ht="31.5">
      <c r="A73" s="39" t="s">
        <v>104</v>
      </c>
      <c r="B73" s="27" t="s">
        <v>71</v>
      </c>
      <c r="C73" s="13">
        <f>20+374+346+7272.6+232.8+321+104.7+5+39437+140963+2285.9</f>
        <v>191362</v>
      </c>
      <c r="D73" s="13">
        <v>0</v>
      </c>
      <c r="E73" s="47">
        <f>20+374+346+7272.6+232.8+321+104.7+5+39437+140963+2285.9</f>
        <v>191362</v>
      </c>
      <c r="F73" s="47">
        <v>3576</v>
      </c>
      <c r="G73" s="12">
        <f>F73+E73</f>
        <v>194938</v>
      </c>
      <c r="H73" s="47">
        <v>0</v>
      </c>
      <c r="I73" s="12">
        <f>0.5+403.5+60+337.5+197.5+371.6+6093.3+34+521.2+46644+150764+4709.1</f>
        <v>210136.2</v>
      </c>
      <c r="J73" s="12">
        <v>0</v>
      </c>
      <c r="K73" s="45">
        <f>J73+I73</f>
        <v>210136.2</v>
      </c>
      <c r="L73" s="71">
        <f>140.6+163+131</f>
        <v>434.6</v>
      </c>
      <c r="M73" s="12">
        <v>273516.3</v>
      </c>
      <c r="N73" s="12">
        <v>210646.707</v>
      </c>
      <c r="O73" s="9">
        <f t="shared" si="20"/>
        <v>77.01431578300819</v>
      </c>
      <c r="P73" s="54"/>
      <c r="Q73" s="54"/>
    </row>
    <row r="74" spans="1:17" s="28" customFormat="1" ht="31.5">
      <c r="A74" s="39" t="s">
        <v>103</v>
      </c>
      <c r="B74" s="27" t="s">
        <v>76</v>
      </c>
      <c r="C74" s="13">
        <f>2945.4+10000.8</f>
        <v>12946.199999999999</v>
      </c>
      <c r="D74" s="13">
        <v>0</v>
      </c>
      <c r="E74" s="47">
        <f>2945.4+10000.8</f>
        <v>12946.199999999999</v>
      </c>
      <c r="F74" s="47">
        <v>0</v>
      </c>
      <c r="G74" s="12">
        <f>F74+E74</f>
        <v>12946.199999999999</v>
      </c>
      <c r="H74" s="47">
        <v>0</v>
      </c>
      <c r="I74" s="12">
        <f>3318.2+8849.1</f>
        <v>12167.3</v>
      </c>
      <c r="J74" s="12">
        <v>0</v>
      </c>
      <c r="K74" s="45">
        <f>J74+I74</f>
        <v>12167.3</v>
      </c>
      <c r="L74" s="71">
        <v>0</v>
      </c>
      <c r="M74" s="12">
        <v>15485.3</v>
      </c>
      <c r="N74" s="12">
        <v>11012.909</v>
      </c>
      <c r="O74" s="9">
        <f t="shared" si="20"/>
        <v>71.1184736492028</v>
      </c>
      <c r="P74" s="54"/>
      <c r="Q74" s="54"/>
    </row>
    <row r="75" spans="1:17" s="28" customFormat="1" ht="63">
      <c r="A75" s="39" t="s">
        <v>102</v>
      </c>
      <c r="B75" s="27" t="s">
        <v>75</v>
      </c>
      <c r="C75" s="13">
        <v>2650</v>
      </c>
      <c r="D75" s="13">
        <v>0</v>
      </c>
      <c r="E75" s="47">
        <v>2650</v>
      </c>
      <c r="F75" s="47">
        <v>0</v>
      </c>
      <c r="G75" s="12">
        <f>F75+E75</f>
        <v>2650</v>
      </c>
      <c r="H75" s="47">
        <v>0</v>
      </c>
      <c r="I75" s="12">
        <v>517.2</v>
      </c>
      <c r="J75" s="12">
        <v>0</v>
      </c>
      <c r="K75" s="45">
        <f>J75+I75</f>
        <v>517.2</v>
      </c>
      <c r="L75" s="71">
        <v>0</v>
      </c>
      <c r="M75" s="12">
        <v>369.2</v>
      </c>
      <c r="N75" s="12">
        <v>136.606</v>
      </c>
      <c r="O75" s="9">
        <f t="shared" si="20"/>
        <v>37.00054171180931</v>
      </c>
      <c r="P75" s="54"/>
      <c r="Q75" s="54"/>
    </row>
    <row r="76" spans="1:17" s="28" customFormat="1" ht="47.25">
      <c r="A76" s="39" t="s">
        <v>101</v>
      </c>
      <c r="B76" s="27" t="s">
        <v>74</v>
      </c>
      <c r="C76" s="13">
        <f>11544.7</f>
        <v>11544.7</v>
      </c>
      <c r="D76" s="13">
        <v>0</v>
      </c>
      <c r="E76" s="47">
        <f>11544.7</f>
        <v>11544.7</v>
      </c>
      <c r="F76" s="47">
        <v>0</v>
      </c>
      <c r="G76" s="12">
        <f>F76+E76</f>
        <v>11544.7</v>
      </c>
      <c r="H76" s="47">
        <v>0</v>
      </c>
      <c r="I76" s="12">
        <v>4224.1</v>
      </c>
      <c r="J76" s="12">
        <v>0</v>
      </c>
      <c r="K76" s="45">
        <f>J76+I76</f>
        <v>4224.1</v>
      </c>
      <c r="L76" s="71">
        <v>0</v>
      </c>
      <c r="M76" s="12">
        <v>6333.833</v>
      </c>
      <c r="N76" s="12">
        <v>6213.858</v>
      </c>
      <c r="O76" s="9">
        <f t="shared" si="20"/>
        <v>98.10580733656856</v>
      </c>
      <c r="P76" s="54"/>
      <c r="Q76" s="54"/>
    </row>
    <row r="77" spans="1:17" s="28" customFormat="1" ht="47.25">
      <c r="A77" s="39" t="s">
        <v>163</v>
      </c>
      <c r="B77" s="27" t="s">
        <v>164</v>
      </c>
      <c r="C77" s="13">
        <v>611.6</v>
      </c>
      <c r="D77" s="13">
        <v>0</v>
      </c>
      <c r="E77" s="47">
        <v>611.6</v>
      </c>
      <c r="F77" s="47">
        <v>0</v>
      </c>
      <c r="G77" s="12">
        <f>F77+E77</f>
        <v>611.6</v>
      </c>
      <c r="H77" s="47">
        <v>0</v>
      </c>
      <c r="I77" s="12">
        <v>824</v>
      </c>
      <c r="J77" s="12">
        <v>0</v>
      </c>
      <c r="K77" s="45">
        <f>J77+I77</f>
        <v>824</v>
      </c>
      <c r="L77" s="71">
        <v>0</v>
      </c>
      <c r="M77" s="12">
        <v>0</v>
      </c>
      <c r="N77" s="12">
        <v>32.46</v>
      </c>
      <c r="O77" s="9">
        <v>0</v>
      </c>
      <c r="P77" s="54"/>
      <c r="Q77" s="54"/>
    </row>
    <row r="78" spans="1:17" s="28" customFormat="1" ht="18.75">
      <c r="A78" s="38" t="s">
        <v>100</v>
      </c>
      <c r="B78" s="29" t="s">
        <v>18</v>
      </c>
      <c r="C78" s="26">
        <f>C83</f>
        <v>1397.1</v>
      </c>
      <c r="D78" s="26" t="e">
        <f>D83+#REF!+#REF!</f>
        <v>#REF!</v>
      </c>
      <c r="E78" s="46" t="e">
        <f>E83+#REF!+#REF!</f>
        <v>#REF!</v>
      </c>
      <c r="F78" s="46" t="e">
        <f>F83+#REF!+#REF!</f>
        <v>#REF!</v>
      </c>
      <c r="G78" s="26" t="e">
        <f>G83+#REF!+#REF!</f>
        <v>#REF!</v>
      </c>
      <c r="H78" s="46" t="e">
        <f>H83+#REF!+#REF!</f>
        <v>#REF!</v>
      </c>
      <c r="I78" s="26">
        <f>I79+I83</f>
        <v>2450.66</v>
      </c>
      <c r="J78" s="26">
        <f>J79+J83</f>
        <v>321.02</v>
      </c>
      <c r="K78" s="46">
        <f>K79+K83</f>
        <v>2771.68</v>
      </c>
      <c r="L78" s="72">
        <f>L79+L83</f>
        <v>0.047</v>
      </c>
      <c r="M78" s="26">
        <f>M79+M80+M81+M83</f>
        <v>18670.8</v>
      </c>
      <c r="N78" s="26">
        <f>N79+N80+N81+N83</f>
        <v>13729.116</v>
      </c>
      <c r="O78" s="9">
        <f>N78/M78*100</f>
        <v>73.53255350600939</v>
      </c>
      <c r="P78" s="55"/>
      <c r="Q78" s="55"/>
    </row>
    <row r="79" spans="1:17" s="28" customFormat="1" ht="47.25">
      <c r="A79" s="39" t="s">
        <v>99</v>
      </c>
      <c r="B79" s="31" t="s">
        <v>85</v>
      </c>
      <c r="C79" s="13">
        <f>1001.8+395.3</f>
        <v>1397.1</v>
      </c>
      <c r="D79" s="13">
        <v>0</v>
      </c>
      <c r="E79" s="47">
        <f>1001.8+395.3</f>
        <v>1397.1</v>
      </c>
      <c r="F79" s="47">
        <v>-1001.8</v>
      </c>
      <c r="G79" s="12">
        <f>F79+E79</f>
        <v>395.29999999999995</v>
      </c>
      <c r="H79" s="47">
        <v>0</v>
      </c>
      <c r="I79" s="12">
        <v>1524.56</v>
      </c>
      <c r="J79" s="12">
        <v>321.02</v>
      </c>
      <c r="K79" s="45">
        <f>J79+I79</f>
        <v>1845.58</v>
      </c>
      <c r="L79" s="71">
        <v>0.047</v>
      </c>
      <c r="M79" s="12">
        <v>625.8</v>
      </c>
      <c r="N79" s="12">
        <v>413.7</v>
      </c>
      <c r="O79" s="9">
        <f>N79/M79*100</f>
        <v>66.10738255033557</v>
      </c>
      <c r="P79" s="54"/>
      <c r="Q79" s="54"/>
    </row>
    <row r="80" spans="1:17" s="28" customFormat="1" ht="47.25">
      <c r="A80" s="39" t="s">
        <v>130</v>
      </c>
      <c r="B80" s="31" t="s">
        <v>131</v>
      </c>
      <c r="C80" s="13"/>
      <c r="D80" s="13"/>
      <c r="E80" s="47"/>
      <c r="F80" s="47"/>
      <c r="G80" s="12"/>
      <c r="H80" s="47"/>
      <c r="I80" s="12"/>
      <c r="J80" s="12"/>
      <c r="K80" s="45"/>
      <c r="L80" s="71"/>
      <c r="M80" s="12">
        <v>16874</v>
      </c>
      <c r="N80" s="12">
        <v>12144.416</v>
      </c>
      <c r="O80" s="9">
        <f>N80/M80*100</f>
        <v>71.97117458812373</v>
      </c>
      <c r="P80" s="54"/>
      <c r="Q80" s="54"/>
    </row>
    <row r="81" spans="1:17" s="28" customFormat="1" ht="47.25" hidden="1">
      <c r="A81" s="39" t="s">
        <v>154</v>
      </c>
      <c r="B81" s="31" t="s">
        <v>155</v>
      </c>
      <c r="C81" s="13"/>
      <c r="D81" s="13"/>
      <c r="E81" s="47"/>
      <c r="F81" s="47"/>
      <c r="G81" s="12"/>
      <c r="H81" s="47"/>
      <c r="I81" s="12"/>
      <c r="J81" s="12"/>
      <c r="K81" s="45"/>
      <c r="L81" s="71"/>
      <c r="M81" s="12">
        <v>0</v>
      </c>
      <c r="N81" s="12">
        <v>0</v>
      </c>
      <c r="O81" s="9" t="e">
        <f>N81/M81*100</f>
        <v>#DIV/0!</v>
      </c>
      <c r="P81" s="54"/>
      <c r="Q81" s="54"/>
    </row>
    <row r="82" spans="1:17" s="28" customFormat="1" ht="47.25" hidden="1">
      <c r="A82" s="39" t="s">
        <v>148</v>
      </c>
      <c r="B82" s="31" t="s">
        <v>149</v>
      </c>
      <c r="C82" s="13"/>
      <c r="D82" s="13"/>
      <c r="E82" s="47"/>
      <c r="F82" s="47"/>
      <c r="G82" s="12"/>
      <c r="H82" s="47"/>
      <c r="I82" s="12"/>
      <c r="J82" s="12"/>
      <c r="K82" s="45"/>
      <c r="L82" s="71"/>
      <c r="M82" s="12">
        <v>0</v>
      </c>
      <c r="N82" s="12">
        <v>0</v>
      </c>
      <c r="O82" s="9">
        <v>0</v>
      </c>
      <c r="P82" s="54"/>
      <c r="Q82" s="54"/>
    </row>
    <row r="83" spans="1:17" s="28" customFormat="1" ht="18.75">
      <c r="A83" s="39" t="s">
        <v>98</v>
      </c>
      <c r="B83" s="31" t="s">
        <v>94</v>
      </c>
      <c r="C83" s="13">
        <f>1001.8+395.3</f>
        <v>1397.1</v>
      </c>
      <c r="D83" s="13">
        <v>0</v>
      </c>
      <c r="E83" s="47">
        <f>1001.8+395.3</f>
        <v>1397.1</v>
      </c>
      <c r="F83" s="47">
        <v>-1001.8</v>
      </c>
      <c r="G83" s="12">
        <f>F83+E83</f>
        <v>395.29999999999995</v>
      </c>
      <c r="H83" s="47">
        <v>0</v>
      </c>
      <c r="I83" s="13">
        <v>926.1</v>
      </c>
      <c r="J83" s="13">
        <v>0</v>
      </c>
      <c r="K83" s="45">
        <f>J83+I83</f>
        <v>926.1</v>
      </c>
      <c r="L83" s="73">
        <v>0</v>
      </c>
      <c r="M83" s="12">
        <v>1171</v>
      </c>
      <c r="N83" s="12">
        <v>1171</v>
      </c>
      <c r="O83" s="9">
        <v>0</v>
      </c>
      <c r="P83" s="54"/>
      <c r="Q83" s="54"/>
    </row>
    <row r="84" spans="1:17" s="28" customFormat="1" ht="18.75">
      <c r="A84" s="38" t="s">
        <v>124</v>
      </c>
      <c r="B84" s="82" t="s">
        <v>125</v>
      </c>
      <c r="C84" s="26" t="e">
        <f>#REF!</f>
        <v>#REF!</v>
      </c>
      <c r="D84" s="26" t="e">
        <f>#REF!+#REF!+#REF!</f>
        <v>#REF!</v>
      </c>
      <c r="E84" s="46" t="e">
        <f>#REF!+#REF!+#REF!</f>
        <v>#REF!</v>
      </c>
      <c r="F84" s="46" t="e">
        <f>#REF!+#REF!+#REF!</f>
        <v>#REF!</v>
      </c>
      <c r="G84" s="26" t="e">
        <f>#REF!+#REF!+#REF!</f>
        <v>#REF!</v>
      </c>
      <c r="H84" s="46" t="e">
        <f>#REF!+#REF!+#REF!</f>
        <v>#REF!</v>
      </c>
      <c r="I84" s="26" t="e">
        <f>I86+#REF!</f>
        <v>#REF!</v>
      </c>
      <c r="J84" s="26" t="e">
        <f>J86+#REF!</f>
        <v>#REF!</v>
      </c>
      <c r="K84" s="46" t="e">
        <f>K86+#REF!</f>
        <v>#REF!</v>
      </c>
      <c r="L84" s="72" t="e">
        <f>L86+#REF!</f>
        <v>#REF!</v>
      </c>
      <c r="M84" s="26">
        <f>M86</f>
        <v>0</v>
      </c>
      <c r="N84" s="26">
        <v>0</v>
      </c>
      <c r="O84" s="9">
        <v>0</v>
      </c>
      <c r="P84" s="55"/>
      <c r="Q84" s="55"/>
    </row>
    <row r="85" spans="1:17" s="28" customFormat="1" ht="47.25">
      <c r="A85" s="38" t="s">
        <v>128</v>
      </c>
      <c r="B85" s="29" t="s">
        <v>129</v>
      </c>
      <c r="C85" s="26" t="e">
        <f>#REF!</f>
        <v>#REF!</v>
      </c>
      <c r="D85" s="26" t="e">
        <f>#REF!+#REF!+#REF!</f>
        <v>#REF!</v>
      </c>
      <c r="E85" s="46" t="e">
        <f>#REF!+#REF!+#REF!</f>
        <v>#REF!</v>
      </c>
      <c r="F85" s="46" t="e">
        <f>#REF!+#REF!+#REF!</f>
        <v>#REF!</v>
      </c>
      <c r="G85" s="26" t="e">
        <f>#REF!+#REF!+#REF!</f>
        <v>#REF!</v>
      </c>
      <c r="H85" s="46" t="e">
        <f>#REF!+#REF!+#REF!</f>
        <v>#REF!</v>
      </c>
      <c r="I85" s="26" t="e">
        <f>I86+#REF!</f>
        <v>#REF!</v>
      </c>
      <c r="J85" s="26" t="e">
        <f>J86+#REF!</f>
        <v>#REF!</v>
      </c>
      <c r="K85" s="46" t="e">
        <f>K86+#REF!</f>
        <v>#REF!</v>
      </c>
      <c r="L85" s="72" t="e">
        <f>L86+#REF!</f>
        <v>#REF!</v>
      </c>
      <c r="M85" s="26">
        <f>M86</f>
        <v>0</v>
      </c>
      <c r="N85" s="26">
        <v>5795.604</v>
      </c>
      <c r="O85" s="9">
        <v>0</v>
      </c>
      <c r="P85" s="55"/>
      <c r="Q85" s="55"/>
    </row>
    <row r="86" spans="1:17" s="28" customFormat="1" ht="31.5">
      <c r="A86" s="38" t="s">
        <v>121</v>
      </c>
      <c r="B86" s="29" t="s">
        <v>122</v>
      </c>
      <c r="C86" s="26">
        <f>C87</f>
        <v>449411.561</v>
      </c>
      <c r="D86" s="26" t="e">
        <f>D87+#REF!+#REF!</f>
        <v>#REF!</v>
      </c>
      <c r="E86" s="46" t="e">
        <f>E87+#REF!+#REF!</f>
        <v>#REF!</v>
      </c>
      <c r="F86" s="46" t="e">
        <f>F87+#REF!+#REF!</f>
        <v>#REF!</v>
      </c>
      <c r="G86" s="26" t="e">
        <f>G87+#REF!+#REF!</f>
        <v>#REF!</v>
      </c>
      <c r="H86" s="46" t="e">
        <f>H87+#REF!+#REF!</f>
        <v>#REF!</v>
      </c>
      <c r="I86" s="26" t="e">
        <f>#REF!+I87</f>
        <v>#REF!</v>
      </c>
      <c r="J86" s="26" t="e">
        <f>#REF!+J87</f>
        <v>#REF!</v>
      </c>
      <c r="K86" s="46" t="e">
        <f>#REF!+K87</f>
        <v>#REF!</v>
      </c>
      <c r="L86" s="72" t="e">
        <f>#REF!+L87</f>
        <v>#REF!</v>
      </c>
      <c r="M86" s="26">
        <v>0</v>
      </c>
      <c r="N86" s="26">
        <v>-4122.246</v>
      </c>
      <c r="O86" s="9">
        <v>0</v>
      </c>
      <c r="P86" s="55"/>
      <c r="Q86" s="55"/>
    </row>
    <row r="87" spans="1:17" ht="15.75">
      <c r="A87" s="8"/>
      <c r="B87" s="8" t="s">
        <v>16</v>
      </c>
      <c r="C87" s="9">
        <f aca="true" t="shared" si="23" ref="C87:N87">C7+C47</f>
        <v>449411.561</v>
      </c>
      <c r="D87" s="9" t="e">
        <f t="shared" si="23"/>
        <v>#REF!</v>
      </c>
      <c r="E87" s="43" t="e">
        <f t="shared" si="23"/>
        <v>#REF!</v>
      </c>
      <c r="F87" s="43" t="e">
        <f t="shared" si="23"/>
        <v>#REF!</v>
      </c>
      <c r="G87" s="9" t="e">
        <f t="shared" si="23"/>
        <v>#REF!</v>
      </c>
      <c r="H87" s="43" t="e">
        <f t="shared" si="23"/>
        <v>#REF!</v>
      </c>
      <c r="I87" s="9">
        <f t="shared" si="23"/>
        <v>592754.7130000001</v>
      </c>
      <c r="J87" s="9">
        <f t="shared" si="23"/>
        <v>5110.719999999999</v>
      </c>
      <c r="K87" s="43" t="e">
        <f t="shared" si="23"/>
        <v>#REF!</v>
      </c>
      <c r="L87" s="69" t="e">
        <f t="shared" si="23"/>
        <v>#REF!</v>
      </c>
      <c r="M87" s="9">
        <f t="shared" si="23"/>
        <v>843450.6948899999</v>
      </c>
      <c r="N87" s="9">
        <f t="shared" si="23"/>
        <v>663628.6032</v>
      </c>
      <c r="O87" s="9">
        <f>N87/M87*100</f>
        <v>78.68018927728173</v>
      </c>
      <c r="P87" s="52"/>
      <c r="Q87" s="52"/>
    </row>
    <row r="88" spans="1:17" ht="15.75">
      <c r="A88" s="5"/>
      <c r="B88" s="5"/>
      <c r="C88" s="6"/>
      <c r="D88" s="6"/>
      <c r="E88" s="6"/>
      <c r="F88" s="6"/>
      <c r="G88" s="6"/>
      <c r="H88" s="6"/>
      <c r="I88" s="6"/>
      <c r="J88" s="6"/>
      <c r="K88" s="63"/>
      <c r="L88" s="76"/>
      <c r="M88" s="6"/>
      <c r="N88" s="6"/>
      <c r="O88" s="6"/>
      <c r="P88" s="6"/>
      <c r="Q88" s="6" t="s">
        <v>97</v>
      </c>
    </row>
    <row r="89" spans="1:17" ht="15.75">
      <c r="A89" s="3"/>
      <c r="B89" s="2"/>
      <c r="C89" s="2"/>
      <c r="D89" s="2"/>
      <c r="E89" s="2"/>
      <c r="F89" s="2"/>
      <c r="G89" s="2"/>
      <c r="H89" s="2"/>
      <c r="I89" s="2"/>
      <c r="J89" s="2"/>
      <c r="K89" s="64"/>
      <c r="L89" s="77"/>
      <c r="M89" s="87"/>
      <c r="N89" s="87"/>
      <c r="O89" s="87"/>
      <c r="P89" s="2"/>
      <c r="Q89" s="2"/>
    </row>
    <row r="90" spans="1:17" ht="75" customHeight="1">
      <c r="A90" s="22"/>
      <c r="B90" s="22"/>
      <c r="C90" s="24"/>
      <c r="D90" s="24"/>
      <c r="E90" s="42"/>
      <c r="F90" s="42"/>
      <c r="G90" s="42"/>
      <c r="H90" s="42"/>
      <c r="I90" s="42"/>
      <c r="J90" s="42"/>
      <c r="K90" s="65"/>
      <c r="L90" s="78"/>
      <c r="M90" s="88"/>
      <c r="N90" s="88"/>
      <c r="O90" s="88"/>
      <c r="P90" s="42"/>
      <c r="Q90" s="42"/>
    </row>
    <row r="91" ht="18.75">
      <c r="A91" s="4"/>
    </row>
    <row r="92" ht="18.75">
      <c r="A92" s="4"/>
    </row>
    <row r="93" ht="18.75">
      <c r="A93" s="4"/>
    </row>
    <row r="94" spans="1:2" ht="15">
      <c r="A94" s="1"/>
      <c r="B94" s="1"/>
    </row>
    <row r="95" spans="1:2" ht="15">
      <c r="A95" s="1"/>
      <c r="B95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2022-07-21T09:57:45Z</cp:lastPrinted>
  <dcterms:created xsi:type="dcterms:W3CDTF">2010-08-17T04:45:21Z</dcterms:created>
  <dcterms:modified xsi:type="dcterms:W3CDTF">2022-10-17T14:21:30Z</dcterms:modified>
  <cp:category/>
  <cp:version/>
  <cp:contentType/>
  <cp:contentStatus/>
</cp:coreProperties>
</file>