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'Лист1'!$A$1:$O$80</definedName>
  </definedNames>
  <calcPr fullCalcOnLoad="1"/>
</workbook>
</file>

<file path=xl/sharedStrings.xml><?xml version="1.0" encoding="utf-8"?>
<sst xmlns="http://schemas.openxmlformats.org/spreadsheetml/2006/main" count="174" uniqueCount="147">
  <si>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</si>
  <si>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</si>
  <si>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</si>
  <si>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</si>
  <si>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</si>
  <si>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</si>
  <si>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</si>
  <si>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</si>
  <si>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</si>
  <si>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</si>
  <si>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</si>
  <si>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</si>
  <si>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</si>
  <si>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</si>
  <si>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</si>
  <si>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</si>
  <si>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</si>
  <si>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</si>
  <si>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</si>
  <si>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</si>
  <si>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</si>
  <si>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</si>
  <si>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</si>
  <si>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</si>
  <si>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</si>
  <si>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</si>
  <si>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</si>
  <si>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</si>
  <si>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</si>
  <si>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</si>
  <si>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</si>
  <si>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</si>
  <si>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</si>
  <si>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</si>
  <si>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</si>
  <si>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</si>
  <si>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</si>
  <si>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</si>
  <si>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</si>
  <si>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</si>
  <si>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</si>
  <si>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</si>
  <si>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</si>
  <si>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</si>
  <si>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</si>
  <si>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</si>
  <si>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</si>
  <si>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</si>
  <si>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</si>
  <si>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</si>
  <si>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</si>
  <si>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</si>
  <si>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</si>
  <si>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</si>
  <si>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</si>
  <si>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</si>
  <si>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</si>
  <si>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</si>
  <si>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</si>
  <si>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</si>
  <si>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</si>
  <si>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</si>
  <si>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</si>
  <si>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</si>
  <si>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</si>
  <si>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</si>
  <si>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</si>
  <si>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</si>
  <si>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</si>
  <si>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</si>
  <si>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</si>
  <si>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</si>
  <si>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</si>
  <si>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</si>
  <si>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</si>
  <si>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</si>
  <si>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</si>
  <si>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</si>
  <si>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</si>
  <si>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</si>
  <si>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</si>
  <si>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</si>
  <si>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</si>
  <si>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</si>
  <si>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</si>
  <si>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</si>
  <si>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</si>
  <si>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</si>
  <si>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</si>
  <si>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</si>
  <si>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</si>
  <si>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</si>
  <si>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</si>
  <si>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</si>
  <si>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</si>
  <si>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</si>
  <si>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</si>
  <si>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</si>
  <si>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</si>
  <si>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</si>
  <si>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</si>
  <si>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</si>
  <si>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</si>
  <si>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</si>
  <si>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</si>
  <si>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</si>
  <si>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</si>
  <si>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2 02 35118 05 0000 150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</si>
  <si>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</si>
  <si>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</si>
  <si>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</si>
  <si>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</si>
  <si>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</si>
  <si>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</si>
  <si>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</si>
  <si>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</si>
  <si>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</si>
  <si>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</si>
  <si>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</si>
  <si>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</si>
  <si>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</si>
  <si>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</si>
  <si>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</si>
  <si>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</si>
  <si>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</si>
  <si>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</si>
  <si>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</si>
  <si>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</si>
  <si>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</si>
  <si>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</si>
  <si>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</si>
  <si>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</si>
  <si>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</si>
  <si>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219 50000 05 0000 151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</si>
  <si>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</si>
  <si>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2 02 25497 05 0000 150</t>
  </si>
  <si>
    <t>1 05 04000 01 0000 110</t>
  </si>
  <si>
    <t>207 00000 00 0000 000</t>
  </si>
  <si>
    <t>Прочие безвозмездные поступления</t>
  </si>
  <si>
    <t>Уточненный бюджет на 01.04.2020 года</t>
  </si>
  <si>
    <t>Фактическое исполнение на 01.04.2020 года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</si>
  <si>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</si>
  <si>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</si>
  <si>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</si>
  <si>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</si>
  <si>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об исполнении доходов бюджета муниципального образования "Гиагинский район" на 01.04.2020 года</t>
  </si>
  <si>
    <t xml:space="preserve">Процент исполнения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</si>
</sst>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SheetLayoutView="100" zoomScalePageLayoutView="0" workbookViewId="0" topLeftCell="A69">
      <selection activeCell="N80" sqref="N80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60" customWidth="1"/>
    <col min="14" max="14" width="19.25390625" style="60" customWidth="1"/>
    <col min="15" max="15" width="14.875" style="60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82</v>
      </c>
      <c r="D1" s="40"/>
      <c r="E1" s="40" t="s">
        <v>87</v>
      </c>
      <c r="F1" s="40"/>
      <c r="G1" s="40" t="s">
        <v>89</v>
      </c>
      <c r="H1" s="40"/>
      <c r="K1" s="59" t="s">
        <v>125</v>
      </c>
      <c r="M1" s="59"/>
      <c r="N1" s="89"/>
      <c r="O1" s="89"/>
      <c r="P1" s="40"/>
      <c r="Q1" s="40"/>
    </row>
    <row r="2" spans="1:17" ht="11.25" customHeight="1" hidden="1">
      <c r="A2" s="50"/>
      <c r="B2" s="50"/>
      <c r="C2" s="23" t="s">
        <v>81</v>
      </c>
      <c r="D2" s="23"/>
      <c r="E2" s="23" t="s">
        <v>81</v>
      </c>
      <c r="F2" s="23"/>
      <c r="G2" s="23" t="s">
        <v>81</v>
      </c>
      <c r="H2" s="23"/>
      <c r="I2" s="81"/>
      <c r="J2" s="81"/>
      <c r="K2" s="80"/>
      <c r="L2" s="79"/>
      <c r="M2" s="80"/>
      <c r="N2" s="80"/>
      <c r="O2" s="80"/>
      <c r="P2" s="23"/>
      <c r="Q2" s="23"/>
    </row>
    <row r="3" spans="1:17" ht="33" customHeight="1">
      <c r="A3" s="87" t="s">
        <v>145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 t="s">
        <v>38</v>
      </c>
      <c r="O4" s="61"/>
      <c r="P4" s="18"/>
      <c r="Q4" s="18"/>
    </row>
    <row r="5" spans="1:17" ht="55.5" customHeight="1">
      <c r="A5" s="90" t="s">
        <v>17</v>
      </c>
      <c r="B5" s="83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85" t="s">
        <v>139</v>
      </c>
      <c r="N5" s="85" t="s">
        <v>140</v>
      </c>
      <c r="O5" s="85" t="s">
        <v>146</v>
      </c>
      <c r="P5" s="51"/>
      <c r="Q5" s="51"/>
    </row>
    <row r="6" spans="1:17" ht="51.75" customHeight="1">
      <c r="A6" s="91"/>
      <c r="B6" s="84"/>
      <c r="C6" s="20"/>
      <c r="D6" s="20"/>
      <c r="E6" s="20"/>
      <c r="F6" s="20"/>
      <c r="G6" s="20"/>
      <c r="H6" s="20"/>
      <c r="I6" s="20"/>
      <c r="J6" s="20"/>
      <c r="K6" s="62"/>
      <c r="L6" s="68"/>
      <c r="M6" s="86"/>
      <c r="N6" s="86"/>
      <c r="O6" s="86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172789.07</v>
      </c>
      <c r="N7" s="9">
        <f>N8+N27</f>
        <v>39465.802</v>
      </c>
      <c r="O7" s="9">
        <f>N7/M7*100</f>
        <v>22.840450498402475</v>
      </c>
      <c r="P7" s="52"/>
      <c r="Q7" s="52"/>
    </row>
    <row r="8" spans="1:17" ht="18.75">
      <c r="A8" s="35"/>
      <c r="B8" s="8" t="s">
        <v>36</v>
      </c>
      <c r="C8" s="9">
        <f aca="true" t="shared" si="1" ref="C8:I8">C9+C16+C22+C24+C11</f>
        <v>86793.461</v>
      </c>
      <c r="D8" s="9">
        <f t="shared" si="1"/>
        <v>4518.3</v>
      </c>
      <c r="E8" s="43">
        <f t="shared" si="1"/>
        <v>91311.761</v>
      </c>
      <c r="F8" s="43">
        <f t="shared" si="1"/>
        <v>0</v>
      </c>
      <c r="G8" s="9">
        <f t="shared" si="1"/>
        <v>91311.761</v>
      </c>
      <c r="H8" s="43">
        <f t="shared" si="1"/>
        <v>0</v>
      </c>
      <c r="I8" s="9">
        <f t="shared" si="1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124250.50000000001</v>
      </c>
      <c r="N8" s="9">
        <f>N9+N16+N22+N24+N11</f>
        <v>29711.548000000003</v>
      </c>
      <c r="O8" s="9">
        <f aca="true" t="shared" si="2" ref="O8:O72">N8/M8*100</f>
        <v>23.912618460287884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63720.5</v>
      </c>
      <c r="N9" s="10">
        <f t="shared" si="3"/>
        <v>12758.565</v>
      </c>
      <c r="O9" s="9">
        <f t="shared" si="2"/>
        <v>20.022700700716413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63720.5</v>
      </c>
      <c r="N10" s="12">
        <v>12758.565</v>
      </c>
      <c r="O10" s="9">
        <f t="shared" si="2"/>
        <v>20.022700700716413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522.6999999999999</v>
      </c>
      <c r="N11" s="26">
        <f>N12+N13+N14+N15</f>
        <v>113.766</v>
      </c>
      <c r="O11" s="9">
        <f t="shared" si="2"/>
        <v>21.76506600344366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239.5</v>
      </c>
      <c r="N12" s="12">
        <v>51.629</v>
      </c>
      <c r="O12" s="9">
        <f t="shared" si="2"/>
        <v>21.55699373695198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1.2</v>
      </c>
      <c r="N13" s="12">
        <v>0.336</v>
      </c>
      <c r="O13" s="9">
        <f t="shared" si="2"/>
        <v>28.000000000000004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312.9</v>
      </c>
      <c r="N14" s="12">
        <v>72.465</v>
      </c>
      <c r="O14" s="9">
        <f t="shared" si="2"/>
        <v>23.15915627996165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2">
        <v>-30.9</v>
      </c>
      <c r="N15" s="12">
        <v>-10.664</v>
      </c>
      <c r="O15" s="9">
        <f t="shared" si="2"/>
        <v>34.51132686084142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38380.1</v>
      </c>
      <c r="N16" s="9">
        <f>N17+N18+N19+N20+N21</f>
        <v>14097.553</v>
      </c>
      <c r="O16" s="9">
        <f t="shared" si="2"/>
        <v>36.73141289366104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18671.6</v>
      </c>
      <c r="N17" s="12">
        <v>4807.013</v>
      </c>
      <c r="O17" s="9">
        <f t="shared" si="2"/>
        <v>25.74505130786864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5779.7</v>
      </c>
      <c r="N18" s="12">
        <v>1684.867</v>
      </c>
      <c r="O18" s="9">
        <f t="shared" si="2"/>
        <v>29.151461148502516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13928.8</v>
      </c>
      <c r="N19" s="12">
        <v>7549.254</v>
      </c>
      <c r="O19" s="9">
        <f t="shared" si="2"/>
        <v>54.19888289012693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2"/>
        <v>#DIV/0!</v>
      </c>
      <c r="P20" s="56"/>
      <c r="Q20" s="56"/>
    </row>
    <row r="21" spans="1:17" ht="18.75">
      <c r="A21" s="36" t="s">
        <v>136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0</v>
      </c>
      <c r="N21" s="12">
        <v>56.419</v>
      </c>
      <c r="O21" s="9">
        <v>0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18766.1</v>
      </c>
      <c r="N22" s="9">
        <f t="shared" si="6"/>
        <v>2051.567</v>
      </c>
      <c r="O22" s="9">
        <f t="shared" si="2"/>
        <v>10.932303462093882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18766.1</v>
      </c>
      <c r="N23" s="12">
        <v>2051.567</v>
      </c>
      <c r="O23" s="9">
        <f t="shared" si="2"/>
        <v>10.932303462093882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7" ref="C24:I24">C25+C26</f>
        <v>2405</v>
      </c>
      <c r="D24" s="9">
        <f t="shared" si="7"/>
        <v>441.1</v>
      </c>
      <c r="E24" s="43">
        <f t="shared" si="7"/>
        <v>2846.1</v>
      </c>
      <c r="F24" s="43">
        <f t="shared" si="7"/>
        <v>0</v>
      </c>
      <c r="G24" s="9">
        <f t="shared" si="7"/>
        <v>2846.1</v>
      </c>
      <c r="H24" s="43">
        <f t="shared" si="7"/>
        <v>0</v>
      </c>
      <c r="I24" s="9">
        <f t="shared" si="7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2861.1</v>
      </c>
      <c r="N24" s="9">
        <f>N25+N26</f>
        <v>690.097</v>
      </c>
      <c r="O24" s="9">
        <f t="shared" si="2"/>
        <v>24.119988815490544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f>L25+K25</f>
        <v>2841.1</v>
      </c>
      <c r="N25" s="12">
        <v>690.097</v>
      </c>
      <c r="O25" s="9">
        <f t="shared" si="2"/>
        <v>24.28978212664109</v>
      </c>
      <c r="P25" s="54"/>
      <c r="Q25" s="54"/>
    </row>
    <row r="26" spans="1:17" ht="18.75">
      <c r="A26" s="36" t="s">
        <v>79</v>
      </c>
      <c r="B26" s="14" t="s">
        <v>78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f>L26+K26</f>
        <v>20</v>
      </c>
      <c r="N26" s="12">
        <v>0</v>
      </c>
      <c r="O26" s="9">
        <f t="shared" si="2"/>
        <v>0</v>
      </c>
      <c r="P26" s="54"/>
      <c r="Q26" s="54"/>
    </row>
    <row r="27" spans="1:17" ht="18.75">
      <c r="A27" s="36"/>
      <c r="B27" s="16" t="s">
        <v>45</v>
      </c>
      <c r="C27" s="17">
        <f aca="true" t="shared" si="8" ref="C27:I27">C28+C37+C39+C42+C43</f>
        <v>39435.5</v>
      </c>
      <c r="D27" s="17">
        <f t="shared" si="8"/>
        <v>8002.4</v>
      </c>
      <c r="E27" s="49">
        <f t="shared" si="8"/>
        <v>47437.899999999994</v>
      </c>
      <c r="F27" s="49">
        <f t="shared" si="8"/>
        <v>0</v>
      </c>
      <c r="G27" s="17">
        <f t="shared" si="8"/>
        <v>47437.899999999994</v>
      </c>
      <c r="H27" s="49">
        <f t="shared" si="8"/>
        <v>0</v>
      </c>
      <c r="I27" s="17">
        <f t="shared" si="8"/>
        <v>47641.253</v>
      </c>
      <c r="J27" s="17">
        <f>J28+J37+J39+J42+J43</f>
        <v>1500</v>
      </c>
      <c r="K27" s="49">
        <f>K28+K37+K39+K42+K43</f>
        <v>49141.253</v>
      </c>
      <c r="L27" s="75">
        <f>L28+L37+L39+L42+L43</f>
        <v>0</v>
      </c>
      <c r="M27" s="17">
        <f>M28+M37+M39+M42+M43+M35</f>
        <v>48538.56999999999</v>
      </c>
      <c r="N27" s="17">
        <f>N28+N37+N39+N42+N43+N35</f>
        <v>9754.254</v>
      </c>
      <c r="O27" s="9">
        <f t="shared" si="2"/>
        <v>20.095882511577912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9" ref="C28:H28">C29+C30+C31+C32+C33</f>
        <v>36473</v>
      </c>
      <c r="D28" s="9">
        <f t="shared" si="9"/>
        <v>7276</v>
      </c>
      <c r="E28" s="43">
        <f t="shared" si="9"/>
        <v>43749</v>
      </c>
      <c r="F28" s="43">
        <f t="shared" si="9"/>
        <v>0</v>
      </c>
      <c r="G28" s="9">
        <f t="shared" si="9"/>
        <v>43749</v>
      </c>
      <c r="H28" s="43">
        <f t="shared" si="9"/>
        <v>0</v>
      </c>
      <c r="I28" s="9">
        <f aca="true" t="shared" si="10" ref="I28:N28">I29+I30+I31+I32+I33+I34</f>
        <v>44456.352999999996</v>
      </c>
      <c r="J28" s="9">
        <f t="shared" si="10"/>
        <v>0</v>
      </c>
      <c r="K28" s="43">
        <f t="shared" si="10"/>
        <v>44456.352999999996</v>
      </c>
      <c r="L28" s="69">
        <f t="shared" si="10"/>
        <v>0</v>
      </c>
      <c r="M28" s="9">
        <f t="shared" si="10"/>
        <v>44905.26999999999</v>
      </c>
      <c r="N28" s="9">
        <f t="shared" si="10"/>
        <v>8707.429</v>
      </c>
      <c r="O28" s="9">
        <f t="shared" si="2"/>
        <v>19.39066171966008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3.77</v>
      </c>
      <c r="N29" s="12">
        <v>0</v>
      </c>
      <c r="O29" s="9">
        <f t="shared" si="2"/>
        <v>0</v>
      </c>
      <c r="P29" s="54"/>
      <c r="Q29" s="54"/>
    </row>
    <row r="30" spans="1:17" ht="63">
      <c r="A30" s="36" t="s">
        <v>93</v>
      </c>
      <c r="B30" s="14" t="s">
        <v>92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f>L30+K30</f>
        <v>41674</v>
      </c>
      <c r="N30" s="12">
        <v>8405.665</v>
      </c>
      <c r="O30" s="9">
        <f t="shared" si="2"/>
        <v>20.17004607189135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2740.1</v>
      </c>
      <c r="N31" s="12">
        <v>149.604</v>
      </c>
      <c r="O31" s="9">
        <f t="shared" si="2"/>
        <v>5.459800737199373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340.7</v>
      </c>
      <c r="N32" s="12">
        <v>63.125</v>
      </c>
      <c r="O32" s="9">
        <f t="shared" si="2"/>
        <v>18.528030525388907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2"/>
        <v>#DIV/0!</v>
      </c>
      <c r="P33" s="56"/>
      <c r="Q33" s="56"/>
    </row>
    <row r="34" spans="1:17" ht="82.5" customHeight="1">
      <c r="A34" s="37" t="s">
        <v>96</v>
      </c>
      <c r="B34" s="14" t="s">
        <v>102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146.7</v>
      </c>
      <c r="N34" s="12">
        <v>89.035</v>
      </c>
      <c r="O34" s="9">
        <f t="shared" si="2"/>
        <v>60.69188820722563</v>
      </c>
      <c r="P34" s="54"/>
      <c r="Q34" s="54"/>
    </row>
    <row r="35" spans="1:17" ht="18.75">
      <c r="A35" s="35" t="s">
        <v>128</v>
      </c>
      <c r="B35" s="19" t="s">
        <v>46</v>
      </c>
      <c r="C35" s="9">
        <f aca="true" t="shared" si="11" ref="C35:N37">C36</f>
        <v>1100</v>
      </c>
      <c r="D35" s="9">
        <f t="shared" si="11"/>
        <v>0</v>
      </c>
      <c r="E35" s="43">
        <f t="shared" si="11"/>
        <v>1100</v>
      </c>
      <c r="F35" s="43">
        <f t="shared" si="11"/>
        <v>0</v>
      </c>
      <c r="G35" s="9">
        <f t="shared" si="11"/>
        <v>1100</v>
      </c>
      <c r="H35" s="43">
        <f t="shared" si="11"/>
        <v>0</v>
      </c>
      <c r="I35" s="9">
        <f t="shared" si="11"/>
        <v>591.3</v>
      </c>
      <c r="J35" s="9">
        <f t="shared" si="11"/>
        <v>0</v>
      </c>
      <c r="K35" s="43">
        <f t="shared" si="11"/>
        <v>591.3</v>
      </c>
      <c r="L35" s="69">
        <f t="shared" si="11"/>
        <v>0</v>
      </c>
      <c r="M35" s="9">
        <f t="shared" si="11"/>
        <v>0</v>
      </c>
      <c r="N35" s="9">
        <f t="shared" si="11"/>
        <v>21.616</v>
      </c>
      <c r="O35" s="9">
        <v>0</v>
      </c>
      <c r="P35" s="52"/>
      <c r="Q35" s="52"/>
    </row>
    <row r="36" spans="1:17" ht="31.5">
      <c r="A36" s="36" t="s">
        <v>129</v>
      </c>
      <c r="B36" s="11" t="s">
        <v>130</v>
      </c>
      <c r="C36" s="12">
        <v>1100</v>
      </c>
      <c r="D36" s="12">
        <v>0</v>
      </c>
      <c r="E36" s="45">
        <v>1100</v>
      </c>
      <c r="F36" s="45">
        <v>0</v>
      </c>
      <c r="G36" s="12">
        <f>F36+E36</f>
        <v>1100</v>
      </c>
      <c r="H36" s="45">
        <v>0</v>
      </c>
      <c r="I36" s="12">
        <v>591.3</v>
      </c>
      <c r="J36" s="12">
        <v>0</v>
      </c>
      <c r="K36" s="45">
        <f>J36+I36</f>
        <v>591.3</v>
      </c>
      <c r="L36" s="71">
        <v>0</v>
      </c>
      <c r="M36" s="12">
        <v>0</v>
      </c>
      <c r="N36" s="12">
        <v>21.616</v>
      </c>
      <c r="O36" s="9">
        <v>0</v>
      </c>
      <c r="P36" s="54"/>
      <c r="Q36" s="54"/>
    </row>
    <row r="37" spans="1:17" ht="18.75">
      <c r="A37" s="35" t="s">
        <v>67</v>
      </c>
      <c r="B37" s="19" t="s">
        <v>46</v>
      </c>
      <c r="C37" s="9">
        <f t="shared" si="11"/>
        <v>1100</v>
      </c>
      <c r="D37" s="9">
        <f t="shared" si="11"/>
        <v>0</v>
      </c>
      <c r="E37" s="43">
        <f t="shared" si="11"/>
        <v>1100</v>
      </c>
      <c r="F37" s="43">
        <f t="shared" si="11"/>
        <v>0</v>
      </c>
      <c r="G37" s="9">
        <f t="shared" si="11"/>
        <v>1100</v>
      </c>
      <c r="H37" s="43">
        <f t="shared" si="11"/>
        <v>0</v>
      </c>
      <c r="I37" s="9">
        <f t="shared" si="11"/>
        <v>591.3</v>
      </c>
      <c r="J37" s="9">
        <f t="shared" si="11"/>
        <v>0</v>
      </c>
      <c r="K37" s="43">
        <f t="shared" si="11"/>
        <v>591.3</v>
      </c>
      <c r="L37" s="69">
        <f t="shared" si="11"/>
        <v>0</v>
      </c>
      <c r="M37" s="9">
        <f t="shared" si="11"/>
        <v>591.3</v>
      </c>
      <c r="N37" s="9">
        <f t="shared" si="11"/>
        <v>84.912</v>
      </c>
      <c r="O37" s="9">
        <f t="shared" si="2"/>
        <v>14.360223236935568</v>
      </c>
      <c r="P37" s="52"/>
      <c r="Q37" s="52"/>
    </row>
    <row r="38" spans="1:17" ht="18.75">
      <c r="A38" s="36" t="s">
        <v>35</v>
      </c>
      <c r="B38" s="11" t="s">
        <v>8</v>
      </c>
      <c r="C38" s="12">
        <v>1100</v>
      </c>
      <c r="D38" s="12">
        <v>0</v>
      </c>
      <c r="E38" s="45">
        <v>1100</v>
      </c>
      <c r="F38" s="45">
        <v>0</v>
      </c>
      <c r="G38" s="12">
        <f>F38+E38</f>
        <v>1100</v>
      </c>
      <c r="H38" s="45">
        <v>0</v>
      </c>
      <c r="I38" s="12">
        <v>591.3</v>
      </c>
      <c r="J38" s="12">
        <v>0</v>
      </c>
      <c r="K38" s="45">
        <f>J38+I38</f>
        <v>591.3</v>
      </c>
      <c r="L38" s="71">
        <v>0</v>
      </c>
      <c r="M38" s="12">
        <f>L38+K38</f>
        <v>591.3</v>
      </c>
      <c r="N38" s="12">
        <v>84.912</v>
      </c>
      <c r="O38" s="9">
        <f t="shared" si="2"/>
        <v>14.360223236935568</v>
      </c>
      <c r="P38" s="54"/>
      <c r="Q38" s="54"/>
    </row>
    <row r="39" spans="1:17" ht="18.75">
      <c r="A39" s="35" t="s">
        <v>9</v>
      </c>
      <c r="B39" s="19" t="s">
        <v>47</v>
      </c>
      <c r="C39" s="9">
        <f>C40</f>
        <v>66.3</v>
      </c>
      <c r="D39" s="9">
        <f aca="true" t="shared" si="12" ref="D39:I39">D40+D41</f>
        <v>726.4</v>
      </c>
      <c r="E39" s="43">
        <f t="shared" si="12"/>
        <v>792.6999999999999</v>
      </c>
      <c r="F39" s="43">
        <f t="shared" si="12"/>
        <v>0</v>
      </c>
      <c r="G39" s="9">
        <f t="shared" si="12"/>
        <v>792.6999999999999</v>
      </c>
      <c r="H39" s="43">
        <f t="shared" si="12"/>
        <v>0</v>
      </c>
      <c r="I39" s="9">
        <f t="shared" si="12"/>
        <v>300</v>
      </c>
      <c r="J39" s="9">
        <f>J40+J41</f>
        <v>1500</v>
      </c>
      <c r="K39" s="43">
        <f>K40+K41</f>
        <v>1800</v>
      </c>
      <c r="L39" s="69">
        <f>L40+L41</f>
        <v>0</v>
      </c>
      <c r="M39" s="9">
        <f>M40+M41</f>
        <v>2300</v>
      </c>
      <c r="N39" s="9">
        <f>N40+N41</f>
        <v>298.125</v>
      </c>
      <c r="O39" s="9">
        <f t="shared" si="2"/>
        <v>12.961956521739129</v>
      </c>
      <c r="P39" s="52"/>
      <c r="Q39" s="52"/>
    </row>
    <row r="40" spans="1:17" ht="47.25">
      <c r="A40" s="37" t="s">
        <v>95</v>
      </c>
      <c r="B40" s="14" t="s">
        <v>94</v>
      </c>
      <c r="C40" s="15">
        <v>66.3</v>
      </c>
      <c r="D40" s="15">
        <v>0</v>
      </c>
      <c r="E40" s="48">
        <v>66.3</v>
      </c>
      <c r="F40" s="48">
        <v>0</v>
      </c>
      <c r="G40" s="12">
        <f>F40+E40</f>
        <v>66.3</v>
      </c>
      <c r="H40" s="48">
        <v>0</v>
      </c>
      <c r="I40" s="12">
        <v>200</v>
      </c>
      <c r="J40" s="12">
        <v>1500</v>
      </c>
      <c r="K40" s="45">
        <f>J40+I40</f>
        <v>1700</v>
      </c>
      <c r="L40" s="71">
        <v>0</v>
      </c>
      <c r="M40" s="12">
        <v>2100</v>
      </c>
      <c r="N40" s="12">
        <v>16.812</v>
      </c>
      <c r="O40" s="9">
        <f t="shared" si="2"/>
        <v>0.8005714285714286</v>
      </c>
      <c r="P40" s="54"/>
      <c r="Q40" s="54"/>
    </row>
    <row r="41" spans="1:17" ht="66" customHeight="1">
      <c r="A41" s="37" t="s">
        <v>83</v>
      </c>
      <c r="B41" s="14" t="s">
        <v>84</v>
      </c>
      <c r="C41" s="15">
        <v>0</v>
      </c>
      <c r="D41" s="15">
        <v>726.4</v>
      </c>
      <c r="E41" s="48">
        <f>D41+C41</f>
        <v>726.4</v>
      </c>
      <c r="F41" s="48">
        <v>0</v>
      </c>
      <c r="G41" s="12">
        <f>F41+E41</f>
        <v>726.4</v>
      </c>
      <c r="H41" s="48">
        <v>0</v>
      </c>
      <c r="I41" s="12">
        <v>100</v>
      </c>
      <c r="J41" s="12">
        <v>0</v>
      </c>
      <c r="K41" s="45">
        <f>J41+I41</f>
        <v>100</v>
      </c>
      <c r="L41" s="71">
        <v>0</v>
      </c>
      <c r="M41" s="12">
        <v>200</v>
      </c>
      <c r="N41" s="12">
        <v>281.313</v>
      </c>
      <c r="O41" s="9">
        <f t="shared" si="2"/>
        <v>140.6565</v>
      </c>
      <c r="P41" s="54"/>
      <c r="Q41" s="54"/>
    </row>
    <row r="42" spans="1:17" ht="18.75">
      <c r="A42" s="35" t="s">
        <v>68</v>
      </c>
      <c r="B42" s="25" t="s">
        <v>48</v>
      </c>
      <c r="C42" s="9">
        <v>1596.2</v>
      </c>
      <c r="D42" s="9">
        <v>0</v>
      </c>
      <c r="E42" s="43">
        <v>1596.2</v>
      </c>
      <c r="F42" s="43">
        <v>0</v>
      </c>
      <c r="G42" s="9">
        <v>1596.2</v>
      </c>
      <c r="H42" s="43">
        <v>0</v>
      </c>
      <c r="I42" s="9">
        <v>2123.6</v>
      </c>
      <c r="J42" s="9">
        <v>0</v>
      </c>
      <c r="K42" s="45">
        <f>J42+I42</f>
        <v>2123.6</v>
      </c>
      <c r="L42" s="69">
        <v>0</v>
      </c>
      <c r="M42" s="9">
        <v>630</v>
      </c>
      <c r="N42" s="9">
        <v>642.045</v>
      </c>
      <c r="O42" s="9">
        <f t="shared" si="2"/>
        <v>101.91190476190475</v>
      </c>
      <c r="P42" s="52"/>
      <c r="Q42" s="52"/>
    </row>
    <row r="43" spans="1:17" ht="18.75">
      <c r="A43" s="35" t="s">
        <v>69</v>
      </c>
      <c r="B43" s="25" t="s">
        <v>51</v>
      </c>
      <c r="C43" s="9">
        <f aca="true" t="shared" si="13" ref="C43:N43">C44</f>
        <v>200</v>
      </c>
      <c r="D43" s="9">
        <f t="shared" si="13"/>
        <v>0</v>
      </c>
      <c r="E43" s="43">
        <f t="shared" si="13"/>
        <v>200</v>
      </c>
      <c r="F43" s="43">
        <f t="shared" si="13"/>
        <v>0</v>
      </c>
      <c r="G43" s="9">
        <f t="shared" si="13"/>
        <v>200</v>
      </c>
      <c r="H43" s="43">
        <f t="shared" si="13"/>
        <v>0</v>
      </c>
      <c r="I43" s="9">
        <f t="shared" si="13"/>
        <v>170</v>
      </c>
      <c r="J43" s="9">
        <f t="shared" si="13"/>
        <v>0</v>
      </c>
      <c r="K43" s="43">
        <f t="shared" si="13"/>
        <v>170</v>
      </c>
      <c r="L43" s="69">
        <f t="shared" si="13"/>
        <v>0</v>
      </c>
      <c r="M43" s="9">
        <f t="shared" si="13"/>
        <v>112</v>
      </c>
      <c r="N43" s="9">
        <f t="shared" si="13"/>
        <v>0.127</v>
      </c>
      <c r="O43" s="9">
        <f t="shared" si="2"/>
        <v>0.11339285714285716</v>
      </c>
      <c r="P43" s="52"/>
      <c r="Q43" s="52"/>
    </row>
    <row r="44" spans="1:17" ht="18.75">
      <c r="A44" s="36" t="s">
        <v>52</v>
      </c>
      <c r="B44" s="32" t="s">
        <v>80</v>
      </c>
      <c r="C44" s="12">
        <v>200</v>
      </c>
      <c r="D44" s="12">
        <v>0</v>
      </c>
      <c r="E44" s="45">
        <v>200</v>
      </c>
      <c r="F44" s="45">
        <v>0</v>
      </c>
      <c r="G44" s="12">
        <f>F44+E44</f>
        <v>200</v>
      </c>
      <c r="H44" s="45">
        <v>0</v>
      </c>
      <c r="I44" s="12">
        <v>170</v>
      </c>
      <c r="J44" s="12">
        <v>0</v>
      </c>
      <c r="K44" s="45">
        <f>J44+I44</f>
        <v>170</v>
      </c>
      <c r="L44" s="71">
        <v>0</v>
      </c>
      <c r="M44" s="12">
        <v>112</v>
      </c>
      <c r="N44" s="12">
        <v>0.127</v>
      </c>
      <c r="O44" s="9">
        <f t="shared" si="2"/>
        <v>0.11339285714285716</v>
      </c>
      <c r="P44" s="54"/>
      <c r="Q44" s="54"/>
    </row>
    <row r="45" spans="1:17" s="34" customFormat="1" ht="18.75">
      <c r="A45" s="38" t="s">
        <v>12</v>
      </c>
      <c r="B45" s="33" t="s">
        <v>49</v>
      </c>
      <c r="C45" s="26">
        <f>C47+C64+C70</f>
        <v>323182.6</v>
      </c>
      <c r="D45" s="26" t="e">
        <f aca="true" t="shared" si="14" ref="D45:L45">D47+D64+D70+D54</f>
        <v>#REF!</v>
      </c>
      <c r="E45" s="46" t="e">
        <f t="shared" si="14"/>
        <v>#REF!</v>
      </c>
      <c r="F45" s="46" t="e">
        <f t="shared" si="14"/>
        <v>#REF!</v>
      </c>
      <c r="G45" s="26" t="e">
        <f t="shared" si="14"/>
        <v>#REF!</v>
      </c>
      <c r="H45" s="46" t="e">
        <f t="shared" si="14"/>
        <v>#REF!</v>
      </c>
      <c r="I45" s="26">
        <f t="shared" si="14"/>
        <v>437865.06000000006</v>
      </c>
      <c r="J45" s="26">
        <f t="shared" si="14"/>
        <v>321.02</v>
      </c>
      <c r="K45" s="46" t="e">
        <f t="shared" si="14"/>
        <v>#REF!</v>
      </c>
      <c r="L45" s="72" t="e">
        <f t="shared" si="14"/>
        <v>#REF!</v>
      </c>
      <c r="M45" s="26">
        <f>M47+M64+M70+M54</f>
        <v>557255.558</v>
      </c>
      <c r="N45" s="26">
        <f>N47+N64+N70+N54+N75+N74</f>
        <v>106118.03199999998</v>
      </c>
      <c r="O45" s="9">
        <f t="shared" si="2"/>
        <v>19.042974175234693</v>
      </c>
      <c r="P45" s="55"/>
      <c r="Q45" s="55"/>
    </row>
    <row r="46" spans="1:17" s="28" customFormat="1" ht="31.5">
      <c r="A46" s="38" t="s">
        <v>73</v>
      </c>
      <c r="B46" s="30" t="s">
        <v>70</v>
      </c>
      <c r="C46" s="26">
        <f>C47+C64+C70</f>
        <v>323182.6</v>
      </c>
      <c r="D46" s="26" t="e">
        <f aca="true" t="shared" si="15" ref="D46:L46">D47+D64+D70+D54</f>
        <v>#REF!</v>
      </c>
      <c r="E46" s="46" t="e">
        <f t="shared" si="15"/>
        <v>#REF!</v>
      </c>
      <c r="F46" s="46" t="e">
        <f t="shared" si="15"/>
        <v>#REF!</v>
      </c>
      <c r="G46" s="26" t="e">
        <f t="shared" si="15"/>
        <v>#REF!</v>
      </c>
      <c r="H46" s="46" t="e">
        <f t="shared" si="15"/>
        <v>#REF!</v>
      </c>
      <c r="I46" s="26">
        <f t="shared" si="15"/>
        <v>437865.06000000006</v>
      </c>
      <c r="J46" s="26">
        <f t="shared" si="15"/>
        <v>321.02</v>
      </c>
      <c r="K46" s="46" t="e">
        <f t="shared" si="15"/>
        <v>#REF!</v>
      </c>
      <c r="L46" s="72" t="e">
        <f t="shared" si="15"/>
        <v>#REF!</v>
      </c>
      <c r="M46" s="26">
        <f>M47+M64+M70+M54</f>
        <v>557255.558</v>
      </c>
      <c r="N46" s="26">
        <f>N47+N64+N70+N54+N75+N74</f>
        <v>106118.03199999998</v>
      </c>
      <c r="O46" s="9">
        <f t="shared" si="2"/>
        <v>19.042974175234693</v>
      </c>
      <c r="P46" s="55"/>
      <c r="Q46" s="55"/>
    </row>
    <row r="47" spans="1:17" s="28" customFormat="1" ht="18.75">
      <c r="A47" s="38" t="s">
        <v>121</v>
      </c>
      <c r="B47" s="30" t="s">
        <v>74</v>
      </c>
      <c r="C47" s="26">
        <f>C50+C52</f>
        <v>102671</v>
      </c>
      <c r="D47" s="26">
        <f>D50+D52</f>
        <v>0</v>
      </c>
      <c r="E47" s="46">
        <f>E50+E52</f>
        <v>102671</v>
      </c>
      <c r="F47" s="46">
        <f>F50+F52</f>
        <v>0</v>
      </c>
      <c r="G47" s="26">
        <f>G50+G52+G53</f>
        <v>102671</v>
      </c>
      <c r="H47" s="46">
        <f>H50+H52+H53</f>
        <v>1500</v>
      </c>
      <c r="I47" s="26">
        <f>I50+I52+I53</f>
        <v>147308</v>
      </c>
      <c r="J47" s="26">
        <f>J50+J52+J53</f>
        <v>0</v>
      </c>
      <c r="K47" s="46">
        <f>K50+K52+K53+K48</f>
        <v>147308</v>
      </c>
      <c r="L47" s="72">
        <f>L50+L52+L53</f>
        <v>10000</v>
      </c>
      <c r="M47" s="26">
        <f>M48+M49+M50</f>
        <v>148120</v>
      </c>
      <c r="N47" s="26">
        <f>N48+N49+N50</f>
        <v>37029.9</v>
      </c>
      <c r="O47" s="9">
        <f t="shared" si="2"/>
        <v>24.999932487172565</v>
      </c>
      <c r="P47" s="55"/>
      <c r="Q47" s="55"/>
    </row>
    <row r="48" spans="1:17" s="28" customFormat="1" ht="30.75" customHeight="1">
      <c r="A48" s="39" t="s">
        <v>120</v>
      </c>
      <c r="B48" s="27" t="s">
        <v>50</v>
      </c>
      <c r="C48" s="13">
        <v>102671</v>
      </c>
      <c r="D48" s="13">
        <v>0</v>
      </c>
      <c r="E48" s="47">
        <v>102671</v>
      </c>
      <c r="F48" s="47">
        <v>0</v>
      </c>
      <c r="G48" s="12">
        <f>F48+E48</f>
        <v>102671</v>
      </c>
      <c r="H48" s="47">
        <v>0</v>
      </c>
      <c r="I48" s="12">
        <v>147308</v>
      </c>
      <c r="J48" s="12">
        <v>0</v>
      </c>
      <c r="K48" s="45">
        <f>J48+I48</f>
        <v>147308</v>
      </c>
      <c r="L48" s="71">
        <v>0</v>
      </c>
      <c r="M48" s="12">
        <v>148120</v>
      </c>
      <c r="N48" s="12">
        <v>37029.9</v>
      </c>
      <c r="O48" s="9">
        <f t="shared" si="2"/>
        <v>24.999932487172565</v>
      </c>
      <c r="P48" s="54"/>
      <c r="Q48" s="54"/>
    </row>
    <row r="49" spans="1:17" s="28" customFormat="1" ht="30.75" customHeight="1">
      <c r="A49" s="39" t="s">
        <v>126</v>
      </c>
      <c r="B49" s="27" t="s">
        <v>127</v>
      </c>
      <c r="C49" s="13">
        <v>102671</v>
      </c>
      <c r="D49" s="13">
        <v>0</v>
      </c>
      <c r="E49" s="47">
        <v>102671</v>
      </c>
      <c r="F49" s="47">
        <v>0</v>
      </c>
      <c r="G49" s="12">
        <f>F49+E49</f>
        <v>102671</v>
      </c>
      <c r="H49" s="47">
        <v>0</v>
      </c>
      <c r="I49" s="12">
        <v>147308</v>
      </c>
      <c r="J49" s="12">
        <v>0</v>
      </c>
      <c r="K49" s="45">
        <v>0</v>
      </c>
      <c r="L49" s="71">
        <v>10000</v>
      </c>
      <c r="M49" s="12">
        <v>0</v>
      </c>
      <c r="N49" s="12">
        <v>0</v>
      </c>
      <c r="O49" s="9">
        <v>0</v>
      </c>
      <c r="P49" s="54"/>
      <c r="Q49" s="54"/>
    </row>
    <row r="50" spans="1:17" s="28" customFormat="1" ht="30.75" customHeight="1">
      <c r="A50" s="39" t="s">
        <v>90</v>
      </c>
      <c r="B50" s="27" t="s">
        <v>91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v>0</v>
      </c>
      <c r="L50" s="71">
        <v>10000</v>
      </c>
      <c r="M50" s="12">
        <v>0</v>
      </c>
      <c r="N50" s="12">
        <v>0</v>
      </c>
      <c r="O50" s="9">
        <v>0</v>
      </c>
      <c r="P50" s="54"/>
      <c r="Q50" s="54"/>
    </row>
    <row r="51" spans="1:17" s="28" customFormat="1" ht="31.5" customHeight="1" hidden="1">
      <c r="A51" s="39" t="s">
        <v>13</v>
      </c>
      <c r="B51" s="27" t="s">
        <v>14</v>
      </c>
      <c r="C51" s="13">
        <v>0</v>
      </c>
      <c r="D51" s="13">
        <v>0</v>
      </c>
      <c r="E51" s="47">
        <v>0</v>
      </c>
      <c r="F51" s="47">
        <v>0</v>
      </c>
      <c r="G51" s="13">
        <v>0</v>
      </c>
      <c r="H51" s="47">
        <v>0</v>
      </c>
      <c r="I51" s="13">
        <v>0</v>
      </c>
      <c r="J51" s="13">
        <v>0</v>
      </c>
      <c r="K51" s="47">
        <v>0</v>
      </c>
      <c r="L51" s="73">
        <v>0</v>
      </c>
      <c r="M51" s="13">
        <v>0</v>
      </c>
      <c r="N51" s="13">
        <v>0</v>
      </c>
      <c r="O51" s="9" t="e">
        <f t="shared" si="2"/>
        <v>#DIV/0!</v>
      </c>
      <c r="P51" s="58"/>
      <c r="Q51" s="58"/>
    </row>
    <row r="52" spans="1:17" s="28" customFormat="1" ht="31.5" customHeight="1" hidden="1">
      <c r="A52" s="39" t="s">
        <v>13</v>
      </c>
      <c r="B52" s="27" t="s">
        <v>53</v>
      </c>
      <c r="C52" s="13">
        <v>0</v>
      </c>
      <c r="D52" s="13">
        <v>0</v>
      </c>
      <c r="E52" s="47">
        <v>0</v>
      </c>
      <c r="F52" s="47">
        <v>0</v>
      </c>
      <c r="G52" s="13">
        <v>0</v>
      </c>
      <c r="H52" s="47">
        <v>0</v>
      </c>
      <c r="I52" s="13">
        <v>0</v>
      </c>
      <c r="J52" s="13">
        <v>0</v>
      </c>
      <c r="K52" s="47">
        <v>0</v>
      </c>
      <c r="L52" s="73">
        <v>0</v>
      </c>
      <c r="M52" s="13">
        <v>0</v>
      </c>
      <c r="N52" s="13">
        <v>0</v>
      </c>
      <c r="O52" s="9" t="e">
        <f t="shared" si="2"/>
        <v>#DIV/0!</v>
      </c>
      <c r="P52" s="58"/>
      <c r="Q52" s="58"/>
    </row>
    <row r="53" spans="1:17" s="28" customFormat="1" ht="30.75" customHeight="1" hidden="1">
      <c r="A53" s="39" t="s">
        <v>90</v>
      </c>
      <c r="B53" s="27" t="s">
        <v>91</v>
      </c>
      <c r="C53" s="13">
        <v>102671</v>
      </c>
      <c r="D53" s="13">
        <v>0</v>
      </c>
      <c r="E53" s="47">
        <v>102671</v>
      </c>
      <c r="F53" s="47">
        <v>0</v>
      </c>
      <c r="G53" s="12">
        <v>0</v>
      </c>
      <c r="H53" s="47">
        <v>1500</v>
      </c>
      <c r="I53" s="12">
        <v>0</v>
      </c>
      <c r="J53" s="12">
        <v>0</v>
      </c>
      <c r="K53" s="45">
        <v>0</v>
      </c>
      <c r="L53" s="71">
        <v>0</v>
      </c>
      <c r="M53" s="12">
        <v>0</v>
      </c>
      <c r="N53" s="12">
        <v>0</v>
      </c>
      <c r="O53" s="9" t="e">
        <f t="shared" si="2"/>
        <v>#DIV/0!</v>
      </c>
      <c r="P53" s="54"/>
      <c r="Q53" s="54"/>
    </row>
    <row r="54" spans="1:17" s="28" customFormat="1" ht="31.5">
      <c r="A54" s="38" t="s">
        <v>119</v>
      </c>
      <c r="B54" s="29" t="s">
        <v>85</v>
      </c>
      <c r="C54" s="26">
        <v>0</v>
      </c>
      <c r="D54" s="26" t="e">
        <f>#REF!+#REF!+D57+#REF!</f>
        <v>#REF!</v>
      </c>
      <c r="E54" s="46" t="e">
        <f>#REF!+#REF!+E57+#REF!</f>
        <v>#REF!</v>
      </c>
      <c r="F54" s="46" t="e">
        <f>#REF!+#REF!+F57+#REF!+#REF!</f>
        <v>#REF!</v>
      </c>
      <c r="G54" s="26" t="e">
        <f>#REF!+#REF!+G57+#REF!+#REF!</f>
        <v>#REF!</v>
      </c>
      <c r="H54" s="46" t="e">
        <f>#REF!+#REF!+H57+#REF!+#REF!</f>
        <v>#REF!</v>
      </c>
      <c r="I54" s="26">
        <f>I55+I56+I57+I58+I59+I60+I61+I62+I63</f>
        <v>60237.600000000006</v>
      </c>
      <c r="J54" s="26">
        <f>J55+J56+J57+J58+J59+J60+J61+J62+J63</f>
        <v>0</v>
      </c>
      <c r="K54" s="46" t="e">
        <f>K55+K56+K57+K58+K59+K60+K61+K62+K63+#REF!</f>
        <v>#REF!</v>
      </c>
      <c r="L54" s="72" t="e">
        <f>L55+L56+L57+L58+L59+L60+L61+L62+L63+#REF!</f>
        <v>#REF!</v>
      </c>
      <c r="M54" s="26">
        <f>M55+M56+M57+M58+M59+M60+M61+M62+M63</f>
        <v>123885.63500000001</v>
      </c>
      <c r="N54" s="26">
        <f>N55+N56+N57+N58+N59+N60+N61+N62+N63</f>
        <v>3098.2</v>
      </c>
      <c r="O54" s="9">
        <f t="shared" si="2"/>
        <v>2.500854921557289</v>
      </c>
      <c r="P54" s="55"/>
      <c r="Q54" s="55"/>
    </row>
    <row r="55" spans="1:17" s="41" customFormat="1" ht="31.5">
      <c r="A55" s="39" t="s">
        <v>135</v>
      </c>
      <c r="B55" s="27" t="s">
        <v>122</v>
      </c>
      <c r="C55" s="13">
        <v>0</v>
      </c>
      <c r="D55" s="13">
        <v>2035</v>
      </c>
      <c r="E55" s="47">
        <f aca="true" t="shared" si="16" ref="E55:E63">C55+D55</f>
        <v>2035</v>
      </c>
      <c r="F55" s="47">
        <v>0</v>
      </c>
      <c r="G55" s="12">
        <f aca="true" t="shared" si="17" ref="G55:G63">F55+E55</f>
        <v>2035</v>
      </c>
      <c r="H55" s="47">
        <v>0</v>
      </c>
      <c r="I55" s="13">
        <v>3270.1</v>
      </c>
      <c r="J55" s="13">
        <v>0</v>
      </c>
      <c r="K55" s="45">
        <f aca="true" t="shared" si="18" ref="K55:K63">J55+I55</f>
        <v>3270.1</v>
      </c>
      <c r="L55" s="73">
        <v>1591.38755</v>
      </c>
      <c r="M55" s="12">
        <v>2768.2</v>
      </c>
      <c r="N55" s="12">
        <v>0</v>
      </c>
      <c r="O55" s="9">
        <f t="shared" si="2"/>
        <v>0</v>
      </c>
      <c r="P55" s="54"/>
      <c r="Q55" s="54"/>
    </row>
    <row r="56" spans="1:17" s="41" customFormat="1" ht="31.5">
      <c r="A56" s="39" t="s">
        <v>118</v>
      </c>
      <c r="B56" s="27" t="s">
        <v>98</v>
      </c>
      <c r="C56" s="13">
        <v>0</v>
      </c>
      <c r="D56" s="13">
        <v>2035</v>
      </c>
      <c r="E56" s="47">
        <f t="shared" si="16"/>
        <v>2035</v>
      </c>
      <c r="F56" s="47">
        <v>0</v>
      </c>
      <c r="G56" s="12">
        <f t="shared" si="17"/>
        <v>2035</v>
      </c>
      <c r="H56" s="47">
        <v>0</v>
      </c>
      <c r="I56" s="13">
        <v>590.3</v>
      </c>
      <c r="J56" s="13">
        <v>0</v>
      </c>
      <c r="K56" s="45">
        <f t="shared" si="18"/>
        <v>590.3</v>
      </c>
      <c r="L56" s="73">
        <v>0</v>
      </c>
      <c r="M56" s="13">
        <v>0</v>
      </c>
      <c r="N56" s="12">
        <v>0</v>
      </c>
      <c r="O56" s="9">
        <v>0</v>
      </c>
      <c r="P56" s="54"/>
      <c r="Q56" s="54"/>
    </row>
    <row r="57" spans="1:17" s="41" customFormat="1" ht="47.25">
      <c r="A57" s="39" t="s">
        <v>117</v>
      </c>
      <c r="B57" s="27" t="s">
        <v>86</v>
      </c>
      <c r="C57" s="13">
        <v>0</v>
      </c>
      <c r="D57" s="13">
        <v>2035</v>
      </c>
      <c r="E57" s="47">
        <f t="shared" si="16"/>
        <v>2035</v>
      </c>
      <c r="F57" s="47">
        <v>0</v>
      </c>
      <c r="G57" s="12">
        <f t="shared" si="17"/>
        <v>2035</v>
      </c>
      <c r="H57" s="47">
        <v>0</v>
      </c>
      <c r="I57" s="13">
        <v>1700</v>
      </c>
      <c r="J57" s="13">
        <v>0</v>
      </c>
      <c r="K57" s="45">
        <f t="shared" si="18"/>
        <v>1700</v>
      </c>
      <c r="L57" s="73">
        <v>1700</v>
      </c>
      <c r="M57" s="13">
        <v>1663.219</v>
      </c>
      <c r="N57" s="12">
        <v>0</v>
      </c>
      <c r="O57" s="9">
        <f t="shared" si="2"/>
        <v>0</v>
      </c>
      <c r="P57" s="54"/>
      <c r="Q57" s="54"/>
    </row>
    <row r="58" spans="1:17" s="41" customFormat="1" ht="52.5" customHeight="1">
      <c r="A58" s="39" t="s">
        <v>142</v>
      </c>
      <c r="B58" s="27" t="s">
        <v>141</v>
      </c>
      <c r="C58" s="13">
        <v>0</v>
      </c>
      <c r="D58" s="13">
        <v>2035</v>
      </c>
      <c r="E58" s="47">
        <f t="shared" si="16"/>
        <v>2035</v>
      </c>
      <c r="F58" s="47">
        <v>0</v>
      </c>
      <c r="G58" s="13">
        <f t="shared" si="17"/>
        <v>2035</v>
      </c>
      <c r="H58" s="47">
        <v>0</v>
      </c>
      <c r="I58" s="13">
        <v>9079</v>
      </c>
      <c r="J58" s="13">
        <v>0</v>
      </c>
      <c r="K58" s="47">
        <f t="shared" si="18"/>
        <v>9079</v>
      </c>
      <c r="L58" s="73">
        <v>0</v>
      </c>
      <c r="M58" s="13">
        <v>1297</v>
      </c>
      <c r="N58" s="13">
        <v>0</v>
      </c>
      <c r="O58" s="26">
        <f t="shared" si="2"/>
        <v>0</v>
      </c>
      <c r="P58" s="58"/>
      <c r="Q58" s="58"/>
    </row>
    <row r="59" spans="1:17" s="41" customFormat="1" ht="52.5" customHeight="1">
      <c r="A59" s="39" t="s">
        <v>116</v>
      </c>
      <c r="B59" s="27" t="s">
        <v>101</v>
      </c>
      <c r="C59" s="13">
        <v>0</v>
      </c>
      <c r="D59" s="13">
        <v>2035</v>
      </c>
      <c r="E59" s="47">
        <f t="shared" si="16"/>
        <v>2035</v>
      </c>
      <c r="F59" s="47">
        <v>0</v>
      </c>
      <c r="G59" s="12">
        <f t="shared" si="17"/>
        <v>2035</v>
      </c>
      <c r="H59" s="47">
        <v>0</v>
      </c>
      <c r="I59" s="13">
        <v>21943.4</v>
      </c>
      <c r="J59" s="13">
        <v>0</v>
      </c>
      <c r="K59" s="45">
        <f t="shared" si="18"/>
        <v>21943.4</v>
      </c>
      <c r="L59" s="73">
        <v>0</v>
      </c>
      <c r="M59" s="13">
        <v>52788.4</v>
      </c>
      <c r="N59" s="12">
        <v>0</v>
      </c>
      <c r="O59" s="9">
        <f t="shared" si="2"/>
        <v>0</v>
      </c>
      <c r="P59" s="54"/>
      <c r="Q59" s="54"/>
    </row>
    <row r="60" spans="1:17" s="41" customFormat="1" ht="31.5">
      <c r="A60" s="39" t="s">
        <v>115</v>
      </c>
      <c r="B60" s="27" t="s">
        <v>100</v>
      </c>
      <c r="C60" s="13">
        <v>0</v>
      </c>
      <c r="D60" s="13">
        <v>2035</v>
      </c>
      <c r="E60" s="47">
        <f>C60+D60</f>
        <v>2035</v>
      </c>
      <c r="F60" s="47">
        <v>0</v>
      </c>
      <c r="G60" s="12">
        <f>F60+E60</f>
        <v>2035</v>
      </c>
      <c r="H60" s="47">
        <v>0</v>
      </c>
      <c r="I60" s="13">
        <f>50+20.7</f>
        <v>70.7</v>
      </c>
      <c r="J60" s="13">
        <v>0</v>
      </c>
      <c r="K60" s="45">
        <f t="shared" si="18"/>
        <v>70.7</v>
      </c>
      <c r="L60" s="73">
        <v>0</v>
      </c>
      <c r="M60" s="13">
        <v>18609.4</v>
      </c>
      <c r="N60" s="12">
        <v>0</v>
      </c>
      <c r="O60" s="9">
        <f t="shared" si="2"/>
        <v>0</v>
      </c>
      <c r="P60" s="54"/>
      <c r="Q60" s="54"/>
    </row>
    <row r="61" spans="1:17" s="41" customFormat="1" ht="47.25">
      <c r="A61" s="39" t="s">
        <v>123</v>
      </c>
      <c r="B61" s="27" t="s">
        <v>124</v>
      </c>
      <c r="C61" s="13">
        <v>0</v>
      </c>
      <c r="D61" s="13">
        <v>2035</v>
      </c>
      <c r="E61" s="47">
        <f>C61+D61</f>
        <v>2035</v>
      </c>
      <c r="F61" s="47">
        <v>0</v>
      </c>
      <c r="G61" s="12">
        <f>F61+E61</f>
        <v>2035</v>
      </c>
      <c r="H61" s="47">
        <v>0</v>
      </c>
      <c r="I61" s="13">
        <v>5206.4</v>
      </c>
      <c r="J61" s="13">
        <v>0</v>
      </c>
      <c r="K61" s="45">
        <f t="shared" si="18"/>
        <v>5206.4</v>
      </c>
      <c r="L61" s="73">
        <v>0</v>
      </c>
      <c r="M61" s="13">
        <v>4582.7</v>
      </c>
      <c r="N61" s="12">
        <v>0</v>
      </c>
      <c r="O61" s="9">
        <f t="shared" si="2"/>
        <v>0</v>
      </c>
      <c r="P61" s="54"/>
      <c r="Q61" s="54"/>
    </row>
    <row r="62" spans="1:17" s="41" customFormat="1" ht="31.5">
      <c r="A62" s="39" t="s">
        <v>114</v>
      </c>
      <c r="B62" s="27" t="s">
        <v>100</v>
      </c>
      <c r="C62" s="13">
        <v>0</v>
      </c>
      <c r="D62" s="13">
        <v>2035</v>
      </c>
      <c r="E62" s="47">
        <f t="shared" si="16"/>
        <v>2035</v>
      </c>
      <c r="F62" s="47">
        <v>0</v>
      </c>
      <c r="G62" s="12">
        <f t="shared" si="17"/>
        <v>2035</v>
      </c>
      <c r="H62" s="47">
        <v>0</v>
      </c>
      <c r="I62" s="13">
        <v>431.4</v>
      </c>
      <c r="J62" s="13">
        <v>0</v>
      </c>
      <c r="K62" s="45">
        <f t="shared" si="18"/>
        <v>431.4</v>
      </c>
      <c r="L62" s="73">
        <v>1685.4306</v>
      </c>
      <c r="M62" s="13">
        <v>23669.716</v>
      </c>
      <c r="N62" s="12">
        <v>0</v>
      </c>
      <c r="O62" s="9">
        <f t="shared" si="2"/>
        <v>0</v>
      </c>
      <c r="P62" s="54"/>
      <c r="Q62" s="54"/>
    </row>
    <row r="63" spans="1:17" s="41" customFormat="1" ht="18.75">
      <c r="A63" s="39" t="s">
        <v>113</v>
      </c>
      <c r="B63" s="31" t="s">
        <v>97</v>
      </c>
      <c r="C63" s="13">
        <v>0</v>
      </c>
      <c r="D63" s="13">
        <v>2035</v>
      </c>
      <c r="E63" s="47">
        <f t="shared" si="16"/>
        <v>2035</v>
      </c>
      <c r="F63" s="47">
        <v>0</v>
      </c>
      <c r="G63" s="12">
        <f t="shared" si="17"/>
        <v>2035</v>
      </c>
      <c r="H63" s="47">
        <v>0</v>
      </c>
      <c r="I63" s="12">
        <f>17946.3</f>
        <v>17946.3</v>
      </c>
      <c r="J63" s="12">
        <v>0</v>
      </c>
      <c r="K63" s="45">
        <f t="shared" si="18"/>
        <v>17946.3</v>
      </c>
      <c r="L63" s="71">
        <v>8000</v>
      </c>
      <c r="M63" s="13">
        <v>18507</v>
      </c>
      <c r="N63" s="12">
        <v>3098.2</v>
      </c>
      <c r="O63" s="9">
        <f t="shared" si="2"/>
        <v>16.74069271086616</v>
      </c>
      <c r="P63" s="54"/>
      <c r="Q63" s="54"/>
    </row>
    <row r="64" spans="1:17" s="28" customFormat="1" ht="31.5">
      <c r="A64" s="38" t="s">
        <v>112</v>
      </c>
      <c r="B64" s="29" t="s">
        <v>15</v>
      </c>
      <c r="C64" s="26">
        <f aca="true" t="shared" si="19" ref="C64:H64">SUM(C65:C69)</f>
        <v>219114.50000000003</v>
      </c>
      <c r="D64" s="26">
        <f t="shared" si="19"/>
        <v>0</v>
      </c>
      <c r="E64" s="46">
        <f t="shared" si="19"/>
        <v>219114.50000000003</v>
      </c>
      <c r="F64" s="46">
        <f t="shared" si="19"/>
        <v>3576</v>
      </c>
      <c r="G64" s="26">
        <f t="shared" si="19"/>
        <v>222690.50000000003</v>
      </c>
      <c r="H64" s="46">
        <f t="shared" si="19"/>
        <v>0</v>
      </c>
      <c r="I64" s="26">
        <f aca="true" t="shared" si="20" ref="I64:N64">I65+I66+I67+I68+I69</f>
        <v>227868.80000000002</v>
      </c>
      <c r="J64" s="26">
        <f t="shared" si="20"/>
        <v>0</v>
      </c>
      <c r="K64" s="46">
        <f t="shared" si="20"/>
        <v>227868.80000000002</v>
      </c>
      <c r="L64" s="72">
        <f t="shared" si="20"/>
        <v>434.6</v>
      </c>
      <c r="M64" s="26">
        <f t="shared" si="20"/>
        <v>275907.7</v>
      </c>
      <c r="N64" s="26">
        <f t="shared" si="20"/>
        <v>66234.47899999999</v>
      </c>
      <c r="O64" s="9">
        <f t="shared" si="2"/>
        <v>24.00602774043638</v>
      </c>
      <c r="P64" s="55"/>
      <c r="Q64" s="55"/>
    </row>
    <row r="65" spans="1:17" s="28" customFormat="1" ht="31.5">
      <c r="A65" s="39" t="s">
        <v>111</v>
      </c>
      <c r="B65" s="27" t="s">
        <v>72</v>
      </c>
      <c r="C65" s="13">
        <f>20+374+346+7272.6+232.8+321+104.7+5+39437+140963+2285.9</f>
        <v>191362</v>
      </c>
      <c r="D65" s="13">
        <v>0</v>
      </c>
      <c r="E65" s="47">
        <f>20+374+346+7272.6+232.8+321+104.7+5+39437+140963+2285.9</f>
        <v>191362</v>
      </c>
      <c r="F65" s="47">
        <v>3576</v>
      </c>
      <c r="G65" s="12">
        <f>F65+E65</f>
        <v>194938</v>
      </c>
      <c r="H65" s="47">
        <v>0</v>
      </c>
      <c r="I65" s="12">
        <f>0.5+403.5+60+337.5+197.5+371.6+6093.3+34+521.2+46644+150764+4709.1</f>
        <v>210136.2</v>
      </c>
      <c r="J65" s="12">
        <v>0</v>
      </c>
      <c r="K65" s="45">
        <f>J65+I65</f>
        <v>210136.2</v>
      </c>
      <c r="L65" s="71">
        <f>140.6+163+131</f>
        <v>434.6</v>
      </c>
      <c r="M65" s="12">
        <v>255901.3</v>
      </c>
      <c r="N65" s="12">
        <v>62767.251</v>
      </c>
      <c r="O65" s="9">
        <f t="shared" si="2"/>
        <v>24.527914082499777</v>
      </c>
      <c r="P65" s="54"/>
      <c r="Q65" s="54"/>
    </row>
    <row r="66" spans="1:17" s="28" customFormat="1" ht="31.5">
      <c r="A66" s="39" t="s">
        <v>110</v>
      </c>
      <c r="B66" s="27" t="s">
        <v>77</v>
      </c>
      <c r="C66" s="13">
        <f>2945.4+10000.8</f>
        <v>12946.199999999999</v>
      </c>
      <c r="D66" s="13">
        <v>0</v>
      </c>
      <c r="E66" s="47">
        <f>2945.4+10000.8</f>
        <v>12946.199999999999</v>
      </c>
      <c r="F66" s="47">
        <v>0</v>
      </c>
      <c r="G66" s="12">
        <f>F66+E66</f>
        <v>12946.199999999999</v>
      </c>
      <c r="H66" s="47">
        <v>0</v>
      </c>
      <c r="I66" s="12">
        <f>3318.2+8849.1</f>
        <v>12167.3</v>
      </c>
      <c r="J66" s="12">
        <v>0</v>
      </c>
      <c r="K66" s="45">
        <f>J66+I66</f>
        <v>12167.3</v>
      </c>
      <c r="L66" s="71">
        <v>0</v>
      </c>
      <c r="M66" s="12">
        <v>13346.5</v>
      </c>
      <c r="N66" s="12">
        <v>3467.228</v>
      </c>
      <c r="O66" s="9">
        <f t="shared" si="2"/>
        <v>25.978556175776426</v>
      </c>
      <c r="P66" s="54"/>
      <c r="Q66" s="54"/>
    </row>
    <row r="67" spans="1:17" s="28" customFormat="1" ht="63">
      <c r="A67" s="39" t="s">
        <v>109</v>
      </c>
      <c r="B67" s="27" t="s">
        <v>76</v>
      </c>
      <c r="C67" s="13">
        <v>2650</v>
      </c>
      <c r="D67" s="13">
        <v>0</v>
      </c>
      <c r="E67" s="47">
        <v>2650</v>
      </c>
      <c r="F67" s="47">
        <v>0</v>
      </c>
      <c r="G67" s="12">
        <f>F67+E67</f>
        <v>2650</v>
      </c>
      <c r="H67" s="47">
        <v>0</v>
      </c>
      <c r="I67" s="12">
        <v>517.2</v>
      </c>
      <c r="J67" s="12">
        <v>0</v>
      </c>
      <c r="K67" s="45">
        <f>J67+I67</f>
        <v>517.2</v>
      </c>
      <c r="L67" s="71">
        <v>0</v>
      </c>
      <c r="M67" s="12">
        <f>L67+K67</f>
        <v>517.2</v>
      </c>
      <c r="N67" s="12">
        <v>0</v>
      </c>
      <c r="O67" s="9">
        <f t="shared" si="2"/>
        <v>0</v>
      </c>
      <c r="P67" s="54"/>
      <c r="Q67" s="54"/>
    </row>
    <row r="68" spans="1:17" s="28" customFormat="1" ht="47.25">
      <c r="A68" s="39" t="s">
        <v>108</v>
      </c>
      <c r="B68" s="27" t="s">
        <v>75</v>
      </c>
      <c r="C68" s="13">
        <f>11544.7</f>
        <v>11544.7</v>
      </c>
      <c r="D68" s="13">
        <v>0</v>
      </c>
      <c r="E68" s="47">
        <f>11544.7</f>
        <v>11544.7</v>
      </c>
      <c r="F68" s="47">
        <v>0</v>
      </c>
      <c r="G68" s="12">
        <f>F68+E68</f>
        <v>11544.7</v>
      </c>
      <c r="H68" s="47">
        <v>0</v>
      </c>
      <c r="I68" s="12">
        <v>4224.1</v>
      </c>
      <c r="J68" s="12">
        <v>0</v>
      </c>
      <c r="K68" s="45">
        <f>J68+I68</f>
        <v>4224.1</v>
      </c>
      <c r="L68" s="71">
        <v>0</v>
      </c>
      <c r="M68" s="12">
        <v>6142.7</v>
      </c>
      <c r="N68" s="12">
        <v>0</v>
      </c>
      <c r="O68" s="9">
        <f t="shared" si="2"/>
        <v>0</v>
      </c>
      <c r="P68" s="54"/>
      <c r="Q68" s="54"/>
    </row>
    <row r="69" spans="1:17" s="28" customFormat="1" ht="31.5">
      <c r="A69" s="39" t="s">
        <v>107</v>
      </c>
      <c r="B69" s="27" t="s">
        <v>71</v>
      </c>
      <c r="C69" s="13">
        <v>611.6</v>
      </c>
      <c r="D69" s="13">
        <v>0</v>
      </c>
      <c r="E69" s="47">
        <v>611.6</v>
      </c>
      <c r="F69" s="47">
        <v>0</v>
      </c>
      <c r="G69" s="12">
        <f>F69+E69</f>
        <v>611.6</v>
      </c>
      <c r="H69" s="47">
        <v>0</v>
      </c>
      <c r="I69" s="12">
        <v>824</v>
      </c>
      <c r="J69" s="12">
        <v>0</v>
      </c>
      <c r="K69" s="45">
        <f>J69+I69</f>
        <v>824</v>
      </c>
      <c r="L69" s="71">
        <v>0</v>
      </c>
      <c r="M69" s="12">
        <v>0</v>
      </c>
      <c r="N69" s="12">
        <v>0</v>
      </c>
      <c r="O69" s="9">
        <v>0</v>
      </c>
      <c r="P69" s="54"/>
      <c r="Q69" s="54"/>
    </row>
    <row r="70" spans="1:17" s="28" customFormat="1" ht="18.75">
      <c r="A70" s="38" t="s">
        <v>106</v>
      </c>
      <c r="B70" s="29" t="s">
        <v>18</v>
      </c>
      <c r="C70" s="26">
        <f>C72</f>
        <v>1397.1</v>
      </c>
      <c r="D70" s="26" t="e">
        <f>D72+#REF!+#REF!</f>
        <v>#REF!</v>
      </c>
      <c r="E70" s="46" t="e">
        <f>E72+#REF!+#REF!</f>
        <v>#REF!</v>
      </c>
      <c r="F70" s="46" t="e">
        <f>F72+#REF!+#REF!</f>
        <v>#REF!</v>
      </c>
      <c r="G70" s="26" t="e">
        <f>G72+#REF!+#REF!</f>
        <v>#REF!</v>
      </c>
      <c r="H70" s="46" t="e">
        <f>H72+#REF!+#REF!</f>
        <v>#REF!</v>
      </c>
      <c r="I70" s="26">
        <f aca="true" t="shared" si="21" ref="I70:N70">I71+I72</f>
        <v>2450.66</v>
      </c>
      <c r="J70" s="26">
        <f t="shared" si="21"/>
        <v>321.02</v>
      </c>
      <c r="K70" s="46">
        <f t="shared" si="21"/>
        <v>2771.68</v>
      </c>
      <c r="L70" s="72">
        <f t="shared" si="21"/>
        <v>0.047</v>
      </c>
      <c r="M70" s="26">
        <f t="shared" si="21"/>
        <v>9342.223</v>
      </c>
      <c r="N70" s="26">
        <f t="shared" si="21"/>
        <v>100</v>
      </c>
      <c r="O70" s="9">
        <f t="shared" si="2"/>
        <v>1.0704090450420634</v>
      </c>
      <c r="P70" s="55"/>
      <c r="Q70" s="55"/>
    </row>
    <row r="71" spans="1:17" s="28" customFormat="1" ht="47.25">
      <c r="A71" s="39" t="s">
        <v>105</v>
      </c>
      <c r="B71" s="31" t="s">
        <v>88</v>
      </c>
      <c r="C71" s="13">
        <f>1001.8+395.3</f>
        <v>1397.1</v>
      </c>
      <c r="D71" s="13">
        <v>0</v>
      </c>
      <c r="E71" s="47">
        <f>1001.8+395.3</f>
        <v>1397.1</v>
      </c>
      <c r="F71" s="47">
        <v>-1001.8</v>
      </c>
      <c r="G71" s="12">
        <f>F71+E71</f>
        <v>395.29999999999995</v>
      </c>
      <c r="H71" s="47">
        <v>0</v>
      </c>
      <c r="I71" s="12">
        <v>1524.56</v>
      </c>
      <c r="J71" s="12">
        <v>321.02</v>
      </c>
      <c r="K71" s="45">
        <f>J71+I71</f>
        <v>1845.58</v>
      </c>
      <c r="L71" s="71">
        <v>0.047</v>
      </c>
      <c r="M71" s="12">
        <v>8340.323</v>
      </c>
      <c r="N71" s="12">
        <v>100</v>
      </c>
      <c r="O71" s="9">
        <f t="shared" si="2"/>
        <v>1.1989943315144989</v>
      </c>
      <c r="P71" s="54"/>
      <c r="Q71" s="54"/>
    </row>
    <row r="72" spans="1:17" s="28" customFormat="1" ht="18.75">
      <c r="A72" s="39" t="s">
        <v>104</v>
      </c>
      <c r="B72" s="31" t="s">
        <v>99</v>
      </c>
      <c r="C72" s="13">
        <f>1001.8+395.3</f>
        <v>1397.1</v>
      </c>
      <c r="D72" s="13">
        <v>0</v>
      </c>
      <c r="E72" s="47">
        <f>1001.8+395.3</f>
        <v>1397.1</v>
      </c>
      <c r="F72" s="47">
        <v>-1001.8</v>
      </c>
      <c r="G72" s="12">
        <f>F72+E72</f>
        <v>395.29999999999995</v>
      </c>
      <c r="H72" s="47">
        <v>0</v>
      </c>
      <c r="I72" s="13">
        <v>926.1</v>
      </c>
      <c r="J72" s="13">
        <v>0</v>
      </c>
      <c r="K72" s="45">
        <f>J72+I72</f>
        <v>926.1</v>
      </c>
      <c r="L72" s="73">
        <v>0</v>
      </c>
      <c r="M72" s="12">
        <v>1001.9</v>
      </c>
      <c r="N72" s="12">
        <v>0</v>
      </c>
      <c r="O72" s="9">
        <f t="shared" si="2"/>
        <v>0</v>
      </c>
      <c r="P72" s="54"/>
      <c r="Q72" s="54"/>
    </row>
    <row r="73" spans="1:17" s="28" customFormat="1" ht="18.75">
      <c r="A73" s="38" t="s">
        <v>137</v>
      </c>
      <c r="B73" s="82" t="s">
        <v>138</v>
      </c>
      <c r="C73" s="26">
        <f>C76</f>
        <v>1397.1</v>
      </c>
      <c r="D73" s="26" t="e">
        <f>D76+#REF!+#REF!</f>
        <v>#REF!</v>
      </c>
      <c r="E73" s="46" t="e">
        <f>E76+#REF!+#REF!</f>
        <v>#REF!</v>
      </c>
      <c r="F73" s="46" t="e">
        <f>F76+#REF!+#REF!</f>
        <v>#REF!</v>
      </c>
      <c r="G73" s="26" t="e">
        <f>G76+#REF!+#REF!</f>
        <v>#REF!</v>
      </c>
      <c r="H73" s="46" t="e">
        <f>H76+#REF!+#REF!</f>
        <v>#REF!</v>
      </c>
      <c r="I73" s="26">
        <f>I75+I76</f>
        <v>595803.8330000002</v>
      </c>
      <c r="J73" s="26">
        <f>J75+J76</f>
        <v>5752.76</v>
      </c>
      <c r="K73" s="46" t="e">
        <f>K75+K76</f>
        <v>#REF!</v>
      </c>
      <c r="L73" s="72" t="e">
        <f>L75+L76</f>
        <v>#REF!</v>
      </c>
      <c r="M73" s="26">
        <f>M75</f>
        <v>0</v>
      </c>
      <c r="N73" s="26">
        <v>0</v>
      </c>
      <c r="O73" s="9">
        <v>0</v>
      </c>
      <c r="P73" s="55"/>
      <c r="Q73" s="55"/>
    </row>
    <row r="74" spans="1:17" s="28" customFormat="1" ht="47.25">
      <c r="A74" s="38" t="s">
        <v>143</v>
      </c>
      <c r="B74" s="29" t="s">
        <v>144</v>
      </c>
      <c r="C74" s="26">
        <f>C76</f>
        <v>1397.1</v>
      </c>
      <c r="D74" s="26" t="e">
        <f>D76+#REF!+#REF!</f>
        <v>#REF!</v>
      </c>
      <c r="E74" s="46" t="e">
        <f>E76+#REF!+#REF!</f>
        <v>#REF!</v>
      </c>
      <c r="F74" s="46" t="e">
        <f>F76+#REF!+#REF!</f>
        <v>#REF!</v>
      </c>
      <c r="G74" s="26" t="e">
        <f>G76+#REF!+#REF!</f>
        <v>#REF!</v>
      </c>
      <c r="H74" s="46" t="e">
        <f>H76+#REF!+#REF!</f>
        <v>#REF!</v>
      </c>
      <c r="I74" s="26">
        <f aca="true" t="shared" si="22" ref="I74:L75">I75+I76</f>
        <v>595803.8330000002</v>
      </c>
      <c r="J74" s="26">
        <f t="shared" si="22"/>
        <v>5752.76</v>
      </c>
      <c r="K74" s="46" t="e">
        <f t="shared" si="22"/>
        <v>#REF!</v>
      </c>
      <c r="L74" s="72" t="e">
        <f t="shared" si="22"/>
        <v>#REF!</v>
      </c>
      <c r="M74" s="26">
        <f>M75</f>
        <v>0</v>
      </c>
      <c r="N74" s="26">
        <v>280</v>
      </c>
      <c r="O74" s="9">
        <v>0</v>
      </c>
      <c r="P74" s="55"/>
      <c r="Q74" s="55"/>
    </row>
    <row r="75" spans="1:17" s="28" customFormat="1" ht="31.5">
      <c r="A75" s="38" t="s">
        <v>131</v>
      </c>
      <c r="B75" s="29" t="s">
        <v>132</v>
      </c>
      <c r="C75" s="26">
        <f>C77</f>
        <v>449411.561</v>
      </c>
      <c r="D75" s="26" t="e">
        <f>D77+#REF!+#REF!</f>
        <v>#REF!</v>
      </c>
      <c r="E75" s="46" t="e">
        <f>E77+#REF!+#REF!</f>
        <v>#REF!</v>
      </c>
      <c r="F75" s="46" t="e">
        <f>F77+#REF!+#REF!</f>
        <v>#REF!</v>
      </c>
      <c r="G75" s="26" t="e">
        <f>G77+#REF!+#REF!</f>
        <v>#REF!</v>
      </c>
      <c r="H75" s="46" t="e">
        <f>H77+#REF!+#REF!</f>
        <v>#REF!</v>
      </c>
      <c r="I75" s="26">
        <f t="shared" si="22"/>
        <v>594279.2730000002</v>
      </c>
      <c r="J75" s="26">
        <f t="shared" si="22"/>
        <v>5431.74</v>
      </c>
      <c r="K75" s="46" t="e">
        <f t="shared" si="22"/>
        <v>#REF!</v>
      </c>
      <c r="L75" s="72" t="e">
        <f t="shared" si="22"/>
        <v>#REF!</v>
      </c>
      <c r="M75" s="26">
        <f>M76</f>
        <v>0</v>
      </c>
      <c r="N75" s="26">
        <f>N76</f>
        <v>-624.547</v>
      </c>
      <c r="O75" s="9">
        <v>0</v>
      </c>
      <c r="P75" s="55"/>
      <c r="Q75" s="55"/>
    </row>
    <row r="76" spans="1:17" s="28" customFormat="1" ht="39.75" customHeight="1">
      <c r="A76" s="39" t="s">
        <v>133</v>
      </c>
      <c r="B76" s="31" t="s">
        <v>134</v>
      </c>
      <c r="C76" s="13">
        <f>1001.8+395.3</f>
        <v>1397.1</v>
      </c>
      <c r="D76" s="13">
        <v>0</v>
      </c>
      <c r="E76" s="47">
        <f>1001.8+395.3</f>
        <v>1397.1</v>
      </c>
      <c r="F76" s="47">
        <v>-1001.8</v>
      </c>
      <c r="G76" s="12">
        <f>F76+E76</f>
        <v>395.29999999999995</v>
      </c>
      <c r="H76" s="47">
        <v>0</v>
      </c>
      <c r="I76" s="12">
        <v>1524.56</v>
      </c>
      <c r="J76" s="12">
        <v>321.02</v>
      </c>
      <c r="K76" s="45">
        <f>J76+I76</f>
        <v>1845.58</v>
      </c>
      <c r="L76" s="71">
        <v>0.047</v>
      </c>
      <c r="M76" s="12">
        <v>0</v>
      </c>
      <c r="N76" s="12">
        <v>-624.547</v>
      </c>
      <c r="O76" s="9">
        <v>0</v>
      </c>
      <c r="P76" s="54"/>
      <c r="Q76" s="54"/>
    </row>
    <row r="77" spans="1:17" ht="15.75">
      <c r="A77" s="8"/>
      <c r="B77" s="8" t="s">
        <v>16</v>
      </c>
      <c r="C77" s="9">
        <f aca="true" t="shared" si="23" ref="C77:L77">C7+C45</f>
        <v>449411.561</v>
      </c>
      <c r="D77" s="9" t="e">
        <f t="shared" si="23"/>
        <v>#REF!</v>
      </c>
      <c r="E77" s="43" t="e">
        <f t="shared" si="23"/>
        <v>#REF!</v>
      </c>
      <c r="F77" s="43" t="e">
        <f t="shared" si="23"/>
        <v>#REF!</v>
      </c>
      <c r="G77" s="9" t="e">
        <f t="shared" si="23"/>
        <v>#REF!</v>
      </c>
      <c r="H77" s="43" t="e">
        <f t="shared" si="23"/>
        <v>#REF!</v>
      </c>
      <c r="I77" s="9">
        <f t="shared" si="23"/>
        <v>592754.7130000001</v>
      </c>
      <c r="J77" s="9">
        <f t="shared" si="23"/>
        <v>5110.719999999999</v>
      </c>
      <c r="K77" s="43" t="e">
        <f t="shared" si="23"/>
        <v>#REF!</v>
      </c>
      <c r="L77" s="69" t="e">
        <f t="shared" si="23"/>
        <v>#REF!</v>
      </c>
      <c r="M77" s="9">
        <f>M7+M45</f>
        <v>730044.628</v>
      </c>
      <c r="N77" s="9">
        <f>N7+N45</f>
        <v>145583.83399999997</v>
      </c>
      <c r="O77" s="9">
        <f>N77/M77*100</f>
        <v>19.941771833707676</v>
      </c>
      <c r="P77" s="52"/>
      <c r="Q77" s="52"/>
    </row>
    <row r="78" spans="1:17" ht="15.75">
      <c r="A78" s="5"/>
      <c r="B78" s="5"/>
      <c r="C78" s="6"/>
      <c r="D78" s="6"/>
      <c r="E78" s="6"/>
      <c r="F78" s="6"/>
      <c r="G78" s="6"/>
      <c r="H78" s="6"/>
      <c r="I78" s="6"/>
      <c r="J78" s="6"/>
      <c r="K78" s="63"/>
      <c r="L78" s="76"/>
      <c r="M78" s="63"/>
      <c r="N78" s="63"/>
      <c r="O78" s="63"/>
      <c r="P78" s="6"/>
      <c r="Q78" s="6" t="s">
        <v>103</v>
      </c>
    </row>
    <row r="79" spans="1:17" ht="15.75">
      <c r="A79" s="3"/>
      <c r="B79" s="2"/>
      <c r="C79" s="2"/>
      <c r="D79" s="2"/>
      <c r="E79" s="2"/>
      <c r="F79" s="2"/>
      <c r="G79" s="2"/>
      <c r="H79" s="2"/>
      <c r="I79" s="2"/>
      <c r="J79" s="2"/>
      <c r="K79" s="64"/>
      <c r="L79" s="77"/>
      <c r="M79" s="64"/>
      <c r="N79" s="64"/>
      <c r="O79" s="64"/>
      <c r="P79" s="2"/>
      <c r="Q79" s="2"/>
    </row>
    <row r="80" spans="1:17" ht="75" customHeight="1">
      <c r="A80" s="22"/>
      <c r="B80" s="22"/>
      <c r="C80" s="24"/>
      <c r="D80" s="24"/>
      <c r="E80" s="42"/>
      <c r="F80" s="42"/>
      <c r="G80" s="42"/>
      <c r="H80" s="42"/>
      <c r="I80" s="42"/>
      <c r="J80" s="42"/>
      <c r="K80" s="65"/>
      <c r="L80" s="78"/>
      <c r="M80" s="65"/>
      <c r="N80" s="65"/>
      <c r="O80" s="65"/>
      <c r="P80" s="42"/>
      <c r="Q80" s="42"/>
    </row>
    <row r="81" ht="18.75">
      <c r="A81" s="4"/>
    </row>
    <row r="82" ht="18.75">
      <c r="A82" s="4"/>
    </row>
    <row r="83" ht="18.75">
      <c r="A83" s="4"/>
    </row>
    <row r="84" spans="1:2" ht="15">
      <c r="A84" s="1"/>
      <c r="B84" s="1"/>
    </row>
    <row r="85" spans="1:2" ht="15">
      <c r="A85" s="1"/>
      <c r="B85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2020-04-14T09:42:40Z</dcterms:modified>
  <cp:category/>
  <cp:version/>
  <cp:contentType/>
  <cp:contentStatus/>
</cp:coreProperties>
</file>