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'Лист1'!$A$1:$O$91</definedName>
  </definedNames>
  <calcPr fullCalcOnLoad="1"/>
</workbook>
</file>

<file path=xl/sharedStrings.xml><?xml version="1.0" encoding="utf-8"?>
<sst xmlns="http://schemas.openxmlformats.org/spreadsheetml/2006/main" count="196" uniqueCount="170">
  <si>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</si>
  <si>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</si>
  <si>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</si>
  <si>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</si>
  <si>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</si>
  <si>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</si>
  <si>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</si>
  <si>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</si>
  <si>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</si>
  <si>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</si>
  <si>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</si>
  <si>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</si>
  <si>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</si>
  <si>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</si>
  <si>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</si>
  <si>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</si>
  <si>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</si>
  <si>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</si>
  <si>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</si>
  <si>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</si>
  <si>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</si>
  <si>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</si>
  <si>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</si>
  <si>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</si>
  <si>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</si>
  <si>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</si>
  <si>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</si>
  <si>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</si>
  <si>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</si>
  <si>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</si>
  <si>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</si>
  <si>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</si>
  <si>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</si>
  <si>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</si>
  <si>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</si>
  <si>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</si>
  <si>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</si>
  <si>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</si>
  <si>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</si>
  <si>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</si>
  <si>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</si>
  <si>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</si>
  <si>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</si>
  <si>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</si>
  <si>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</si>
  <si>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</si>
  <si>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</si>
  <si>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</si>
  <si>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</si>
  <si>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</si>
  <si>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</si>
  <si>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</si>
  <si>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</si>
  <si>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</si>
  <si>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</si>
  <si>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</si>
  <si>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</si>
  <si>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</si>
  <si>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</si>
  <si>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</si>
  <si>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</si>
  <si>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</si>
  <si>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</si>
  <si>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</si>
  <si>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</si>
  <si>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</si>
  <si>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</si>
  <si>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</si>
  <si>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</si>
  <si>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</si>
  <si>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</si>
  <si>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</si>
  <si>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</si>
  <si>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</si>
  <si>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</si>
  <si>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</si>
  <si>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</si>
  <si>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</si>
  <si>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</si>
  <si>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</si>
  <si>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</si>
  <si>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</si>
  <si>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</si>
  <si>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</si>
  <si>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</si>
  <si>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</si>
  <si>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</si>
  <si>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</si>
  <si>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</si>
  <si>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</si>
  <si>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</si>
  <si>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</si>
  <si>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</si>
  <si>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</si>
  <si>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</si>
  <si>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</si>
  <si>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</si>
  <si>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</si>
  <si>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</si>
  <si>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</si>
  <si>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</si>
  <si>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</si>
  <si>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</si>
  <si>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</si>
  <si>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</si>
  <si>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</si>
  <si>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</si>
  <si>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</si>
  <si>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</si>
  <si>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</si>
  <si>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</si>
  <si>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</si>
  <si>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2 02 25495 05 0000 150</t>
  </si>
  <si>
    <t>2 02 25097 05 0000 150</t>
  </si>
  <si>
    <t>2 02 25027 05 0000 150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</si>
  <si>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</si>
  <si>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</si>
  <si>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</si>
  <si>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</si>
  <si>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</si>
  <si>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</si>
  <si>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</si>
  <si>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</si>
  <si>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</si>
  <si>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</si>
  <si>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</si>
  <si>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</si>
  <si>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</si>
  <si>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</si>
  <si>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</si>
  <si>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</si>
  <si>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</si>
  <si>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</si>
  <si>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</si>
  <si>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</si>
  <si>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</si>
  <si>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</si>
  <si>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</si>
  <si>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</si>
  <si>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</si>
  <si>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</si>
  <si>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</si>
  <si>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</si>
  <si>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</si>
  <si>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</si>
  <si>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</si>
  <si>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</si>
  <si>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</si>
  <si>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</si>
  <si>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</si>
  <si>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</si>
  <si>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</si>
  <si>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</si>
  <si>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</si>
  <si>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</si>
  <si>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Процент исполнения к уточненному плану 2021г.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</si>
  <si>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</si>
  <si>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</si>
  <si>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</si>
  <si>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</si>
  <si>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</si>
  <si>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</si>
  <si>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</si>
  <si>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</si>
  <si>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</si>
  <si>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</si>
  <si>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Уточненный бюджет на 01.07.2021 года</t>
  </si>
  <si>
    <t>Фактическое исполнение на 01.07.2021 года</t>
  </si>
  <si>
    <t>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</si>
  <si>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Сведения об исполнении доходов бюджета муниципального образования "Гиагинский район" на 01.07.2021 года    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</si>
</sst>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view="pageBreakPreview" zoomScaleSheetLayoutView="100" zoomScalePageLayoutView="0" workbookViewId="0" topLeftCell="A1">
      <selection activeCell="Q6" sqref="Q6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5.875" style="60" customWidth="1"/>
    <col min="14" max="14" width="19.25390625" style="60" customWidth="1"/>
    <col min="15" max="15" width="14.875" style="60" customWidth="1"/>
    <col min="16" max="16" width="14.125" style="0" customWidth="1"/>
    <col min="17" max="17" width="37.625" style="0" customWidth="1"/>
  </cols>
  <sheetData>
    <row r="1" spans="3:17" ht="51" customHeight="1">
      <c r="C1" s="40" t="s">
        <v>81</v>
      </c>
      <c r="D1" s="40"/>
      <c r="E1" s="40" t="s">
        <v>84</v>
      </c>
      <c r="F1" s="40"/>
      <c r="G1" s="40" t="s">
        <v>86</v>
      </c>
      <c r="H1" s="40"/>
      <c r="K1" s="59" t="s">
        <v>121</v>
      </c>
      <c r="M1" s="59"/>
      <c r="N1" s="89"/>
      <c r="O1" s="89"/>
      <c r="P1" s="40"/>
      <c r="Q1" s="40"/>
    </row>
    <row r="2" spans="1:17" ht="11.25" customHeight="1" hidden="1">
      <c r="A2" s="50"/>
      <c r="B2" s="50"/>
      <c r="C2" s="23" t="s">
        <v>80</v>
      </c>
      <c r="D2" s="23"/>
      <c r="E2" s="23" t="s">
        <v>80</v>
      </c>
      <c r="F2" s="23"/>
      <c r="G2" s="23" t="s">
        <v>80</v>
      </c>
      <c r="H2" s="23"/>
      <c r="I2" s="81"/>
      <c r="J2" s="81"/>
      <c r="K2" s="80"/>
      <c r="L2" s="79"/>
      <c r="M2" s="80"/>
      <c r="N2" s="80"/>
      <c r="O2" s="80"/>
      <c r="P2" s="23"/>
      <c r="Q2" s="23"/>
    </row>
    <row r="3" spans="1:17" ht="33" customHeight="1">
      <c r="A3" s="87" t="s">
        <v>169</v>
      </c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50"/>
      <c r="Q3" s="50"/>
    </row>
    <row r="4" spans="1:17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61"/>
      <c r="N4" s="61" t="s">
        <v>38</v>
      </c>
      <c r="O4" s="61"/>
      <c r="P4" s="18"/>
      <c r="Q4" s="18"/>
    </row>
    <row r="5" spans="1:17" ht="55.5" customHeight="1">
      <c r="A5" s="90" t="s">
        <v>17</v>
      </c>
      <c r="B5" s="83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85" t="s">
        <v>166</v>
      </c>
      <c r="N5" s="85" t="s">
        <v>167</v>
      </c>
      <c r="O5" s="85" t="s">
        <v>155</v>
      </c>
      <c r="P5" s="51"/>
      <c r="Q5" s="51"/>
    </row>
    <row r="6" spans="1:17" ht="51.75" customHeight="1">
      <c r="A6" s="91"/>
      <c r="B6" s="84"/>
      <c r="C6" s="20"/>
      <c r="D6" s="20"/>
      <c r="E6" s="20"/>
      <c r="F6" s="20"/>
      <c r="G6" s="20"/>
      <c r="H6" s="20"/>
      <c r="I6" s="20"/>
      <c r="J6" s="20"/>
      <c r="K6" s="62"/>
      <c r="L6" s="68"/>
      <c r="M6" s="86"/>
      <c r="N6" s="86"/>
      <c r="O6" s="86"/>
      <c r="P6" s="51"/>
      <c r="Q6" s="51"/>
    </row>
    <row r="7" spans="1:17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>J8+J27</f>
        <v>4789.7</v>
      </c>
      <c r="K7" s="43">
        <f>K8+K27</f>
        <v>159679.353</v>
      </c>
      <c r="L7" s="69">
        <f>L8+L27</f>
        <v>0</v>
      </c>
      <c r="M7" s="9">
        <f>M8+M27</f>
        <v>240690.40000000002</v>
      </c>
      <c r="N7" s="9">
        <f>N8+N27</f>
        <v>179946.62999999998</v>
      </c>
      <c r="O7" s="9">
        <f aca="true" t="shared" si="1" ref="O7:O20">N7/M7*100</f>
        <v>74.76269514696055</v>
      </c>
      <c r="P7" s="52"/>
      <c r="Q7" s="52"/>
    </row>
    <row r="8" spans="1:17" ht="18.75">
      <c r="A8" s="35"/>
      <c r="B8" s="8" t="s">
        <v>36</v>
      </c>
      <c r="C8" s="9">
        <f aca="true" t="shared" si="2" ref="C8:I8">C9+C16+C22+C24+C11</f>
        <v>86793.461</v>
      </c>
      <c r="D8" s="9">
        <f t="shared" si="2"/>
        <v>4518.3</v>
      </c>
      <c r="E8" s="43">
        <f t="shared" si="2"/>
        <v>91311.761</v>
      </c>
      <c r="F8" s="43">
        <f t="shared" si="2"/>
        <v>0</v>
      </c>
      <c r="G8" s="9">
        <f t="shared" si="2"/>
        <v>91311.761</v>
      </c>
      <c r="H8" s="43">
        <f t="shared" si="2"/>
        <v>0</v>
      </c>
      <c r="I8" s="9">
        <f t="shared" si="2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</f>
        <v>190719.1</v>
      </c>
      <c r="N8" s="9">
        <f>N9+N16+N22+N24+N11</f>
        <v>144784.83999999997</v>
      </c>
      <c r="O8" s="9">
        <f t="shared" si="1"/>
        <v>75.91522820734785</v>
      </c>
      <c r="P8" s="52"/>
      <c r="Q8" s="52"/>
    </row>
    <row r="9" spans="1:17" ht="18.75">
      <c r="A9" s="35" t="s">
        <v>26</v>
      </c>
      <c r="B9" s="21" t="s">
        <v>40</v>
      </c>
      <c r="C9" s="10">
        <f aca="true" t="shared" si="3" ref="C9:N9">C10</f>
        <v>38633</v>
      </c>
      <c r="D9" s="10">
        <f t="shared" si="3"/>
        <v>1967</v>
      </c>
      <c r="E9" s="44">
        <f t="shared" si="3"/>
        <v>40600</v>
      </c>
      <c r="F9" s="44">
        <f t="shared" si="3"/>
        <v>0</v>
      </c>
      <c r="G9" s="10">
        <f t="shared" si="3"/>
        <v>40600</v>
      </c>
      <c r="H9" s="44">
        <f t="shared" si="3"/>
        <v>0</v>
      </c>
      <c r="I9" s="10">
        <f t="shared" si="3"/>
        <v>47307.8</v>
      </c>
      <c r="J9" s="10">
        <f t="shared" si="3"/>
        <v>2342.1</v>
      </c>
      <c r="K9" s="44">
        <f t="shared" si="3"/>
        <v>49649.9</v>
      </c>
      <c r="L9" s="70">
        <f t="shared" si="3"/>
        <v>0</v>
      </c>
      <c r="M9" s="10">
        <f t="shared" si="3"/>
        <v>69946.7</v>
      </c>
      <c r="N9" s="10">
        <f t="shared" si="3"/>
        <v>26798.69</v>
      </c>
      <c r="O9" s="9">
        <f t="shared" si="1"/>
        <v>38.31301548178828</v>
      </c>
      <c r="P9" s="53"/>
      <c r="Q9" s="53"/>
    </row>
    <row r="10" spans="1:17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69946.7</v>
      </c>
      <c r="N10" s="12">
        <v>26798.69</v>
      </c>
      <c r="O10" s="9">
        <f t="shared" si="1"/>
        <v>38.31301548178828</v>
      </c>
      <c r="P10" s="54"/>
      <c r="Q10" s="54"/>
    </row>
    <row r="11" spans="1:17" ht="31.5">
      <c r="A11" s="35" t="s">
        <v>55</v>
      </c>
      <c r="B11" s="19" t="s">
        <v>39</v>
      </c>
      <c r="C11" s="26">
        <f aca="true" t="shared" si="4" ref="C11:I11">C12+C13+C14+C15</f>
        <v>113.161</v>
      </c>
      <c r="D11" s="26">
        <f t="shared" si="4"/>
        <v>0</v>
      </c>
      <c r="E11" s="46">
        <f t="shared" si="4"/>
        <v>113.161</v>
      </c>
      <c r="F11" s="46">
        <f t="shared" si="4"/>
        <v>0</v>
      </c>
      <c r="G11" s="26">
        <f t="shared" si="4"/>
        <v>113.161</v>
      </c>
      <c r="H11" s="46">
        <f t="shared" si="4"/>
        <v>0</v>
      </c>
      <c r="I11" s="26">
        <f t="shared" si="4"/>
        <v>413.1</v>
      </c>
      <c r="J11" s="26">
        <f>J12+J13+J14+J15</f>
        <v>0</v>
      </c>
      <c r="K11" s="46">
        <f>K12+K13+K14+K15</f>
        <v>413.1</v>
      </c>
      <c r="L11" s="72">
        <f>L12+L13+L14+L15</f>
        <v>0</v>
      </c>
      <c r="M11" s="26">
        <f>M12+M13+M14+M15</f>
        <v>475.59999999999997</v>
      </c>
      <c r="N11" s="26">
        <f>N12+N13+N14+N15</f>
        <v>255.41000000000003</v>
      </c>
      <c r="O11" s="9">
        <f t="shared" si="1"/>
        <v>53.702691337258216</v>
      </c>
      <c r="P11" s="55"/>
      <c r="Q11" s="55"/>
    </row>
    <row r="12" spans="1:17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223.3</v>
      </c>
      <c r="N12" s="12">
        <v>115.5</v>
      </c>
      <c r="O12" s="9">
        <f t="shared" si="1"/>
        <v>51.72413793103448</v>
      </c>
      <c r="P12" s="54"/>
      <c r="Q12" s="54"/>
    </row>
    <row r="13" spans="1:17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1.4</v>
      </c>
      <c r="N13" s="12">
        <v>0.87</v>
      </c>
      <c r="O13" s="9">
        <f t="shared" si="1"/>
        <v>62.142857142857146</v>
      </c>
      <c r="P13" s="54"/>
      <c r="Q13" s="54"/>
    </row>
    <row r="14" spans="1:17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288.2</v>
      </c>
      <c r="N14" s="12">
        <v>160.6</v>
      </c>
      <c r="O14" s="9">
        <f t="shared" si="1"/>
        <v>55.72519083969466</v>
      </c>
      <c r="P14" s="54"/>
      <c r="Q14" s="54"/>
    </row>
    <row r="15" spans="1:17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2">
        <v>-37.3</v>
      </c>
      <c r="N15" s="12">
        <v>-21.56</v>
      </c>
      <c r="O15" s="9">
        <f t="shared" si="1"/>
        <v>57.80160857908847</v>
      </c>
      <c r="P15" s="54"/>
      <c r="Q15" s="54"/>
    </row>
    <row r="16" spans="1:17" ht="18.75">
      <c r="A16" s="35" t="s">
        <v>27</v>
      </c>
      <c r="B16" s="21" t="s">
        <v>41</v>
      </c>
      <c r="C16" s="9">
        <f aca="true" t="shared" si="5" ref="C16:I16">C17+C18+C19+C20</f>
        <v>32310.7</v>
      </c>
      <c r="D16" s="9">
        <f t="shared" si="5"/>
        <v>1977.8000000000002</v>
      </c>
      <c r="E16" s="43">
        <f t="shared" si="5"/>
        <v>34288.5</v>
      </c>
      <c r="F16" s="43">
        <f t="shared" si="5"/>
        <v>0</v>
      </c>
      <c r="G16" s="9">
        <f t="shared" si="5"/>
        <v>34288.5</v>
      </c>
      <c r="H16" s="43">
        <f t="shared" si="5"/>
        <v>0</v>
      </c>
      <c r="I16" s="9">
        <f t="shared" si="5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36163</v>
      </c>
      <c r="N16" s="9">
        <f>N17+N18+N19+N20+N21</f>
        <v>39420.29</v>
      </c>
      <c r="O16" s="9">
        <f t="shared" si="1"/>
        <v>109.00724497414484</v>
      </c>
      <c r="P16" s="52"/>
      <c r="Q16" s="52"/>
    </row>
    <row r="17" spans="1:17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19705</v>
      </c>
      <c r="N17" s="12">
        <v>13025.96</v>
      </c>
      <c r="O17" s="9">
        <f t="shared" si="1"/>
        <v>66.10484648566354</v>
      </c>
      <c r="P17" s="54"/>
      <c r="Q17" s="54"/>
    </row>
    <row r="18" spans="1:17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1457</v>
      </c>
      <c r="N18" s="12">
        <v>1482.14</v>
      </c>
      <c r="O18" s="9">
        <f t="shared" si="1"/>
        <v>101.72546328071381</v>
      </c>
      <c r="P18" s="54"/>
      <c r="Q18" s="54"/>
    </row>
    <row r="19" spans="1:17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15001</v>
      </c>
      <c r="N19" s="12">
        <v>21968.48</v>
      </c>
      <c r="O19" s="9">
        <f t="shared" si="1"/>
        <v>146.44677021531896</v>
      </c>
      <c r="P19" s="54"/>
      <c r="Q19" s="54"/>
    </row>
    <row r="20" spans="1:17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9" t="e">
        <f t="shared" si="1"/>
        <v>#DIV/0!</v>
      </c>
      <c r="P20" s="56"/>
      <c r="Q20" s="56"/>
    </row>
    <row r="21" spans="1:17" ht="18.75">
      <c r="A21" s="36" t="s">
        <v>128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0</v>
      </c>
      <c r="N21" s="12">
        <v>2943.71</v>
      </c>
      <c r="O21" s="9">
        <v>0</v>
      </c>
      <c r="P21" s="54"/>
      <c r="Q21" s="54"/>
    </row>
    <row r="22" spans="1:17" ht="18.75">
      <c r="A22" s="35" t="s">
        <v>30</v>
      </c>
      <c r="B22" s="21" t="s">
        <v>42</v>
      </c>
      <c r="C22" s="9">
        <f aca="true" t="shared" si="6" ref="C22:N22">C23</f>
        <v>13331.6</v>
      </c>
      <c r="D22" s="9">
        <f t="shared" si="6"/>
        <v>132.4</v>
      </c>
      <c r="E22" s="43">
        <f t="shared" si="6"/>
        <v>13464</v>
      </c>
      <c r="F22" s="43">
        <f t="shared" si="6"/>
        <v>0</v>
      </c>
      <c r="G22" s="9">
        <f t="shared" si="6"/>
        <v>13464</v>
      </c>
      <c r="H22" s="43">
        <f t="shared" si="6"/>
        <v>0</v>
      </c>
      <c r="I22" s="9">
        <f t="shared" si="6"/>
        <v>16493.1</v>
      </c>
      <c r="J22" s="9">
        <f t="shared" si="6"/>
        <v>155.1</v>
      </c>
      <c r="K22" s="43">
        <f t="shared" si="6"/>
        <v>16648.199999999997</v>
      </c>
      <c r="L22" s="69">
        <f t="shared" si="6"/>
        <v>0</v>
      </c>
      <c r="M22" s="9">
        <f t="shared" si="6"/>
        <v>80632.8</v>
      </c>
      <c r="N22" s="9">
        <f t="shared" si="6"/>
        <v>76816.37</v>
      </c>
      <c r="O22" s="9">
        <f aca="true" t="shared" si="7" ref="O22:O34">N22/M22*100</f>
        <v>95.26690131063289</v>
      </c>
      <c r="P22" s="52"/>
      <c r="Q22" s="52"/>
    </row>
    <row r="23" spans="1:17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80632.8</v>
      </c>
      <c r="N23" s="12">
        <v>76816.37</v>
      </c>
      <c r="O23" s="9">
        <f t="shared" si="7"/>
        <v>95.26690131063289</v>
      </c>
      <c r="P23" s="54"/>
      <c r="Q23" s="54"/>
    </row>
    <row r="24" spans="1:17" ht="18.75">
      <c r="A24" s="35" t="s">
        <v>32</v>
      </c>
      <c r="B24" s="21" t="s">
        <v>43</v>
      </c>
      <c r="C24" s="9">
        <f aca="true" t="shared" si="8" ref="C24:I24">C25+C26</f>
        <v>2405</v>
      </c>
      <c r="D24" s="9">
        <f t="shared" si="8"/>
        <v>441.1</v>
      </c>
      <c r="E24" s="43">
        <f t="shared" si="8"/>
        <v>2846.1</v>
      </c>
      <c r="F24" s="43">
        <f t="shared" si="8"/>
        <v>0</v>
      </c>
      <c r="G24" s="9">
        <f t="shared" si="8"/>
        <v>2846.1</v>
      </c>
      <c r="H24" s="43">
        <f t="shared" si="8"/>
        <v>0</v>
      </c>
      <c r="I24" s="9">
        <f t="shared" si="8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M25+M26</f>
        <v>3501</v>
      </c>
      <c r="N24" s="9">
        <f>N25+N26</f>
        <v>1494.08</v>
      </c>
      <c r="O24" s="9">
        <f t="shared" si="7"/>
        <v>42.67580691231076</v>
      </c>
      <c r="P24" s="52"/>
      <c r="Q24" s="52"/>
    </row>
    <row r="25" spans="1:17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3491</v>
      </c>
      <c r="N25" s="12">
        <v>1494.08</v>
      </c>
      <c r="O25" s="9">
        <f t="shared" si="7"/>
        <v>42.798052134059006</v>
      </c>
      <c r="P25" s="54"/>
      <c r="Q25" s="54"/>
    </row>
    <row r="26" spans="1:17" ht="18.75">
      <c r="A26" s="36" t="s">
        <v>78</v>
      </c>
      <c r="B26" s="14" t="s">
        <v>77</v>
      </c>
      <c r="C26" s="15">
        <v>5</v>
      </c>
      <c r="D26" s="15">
        <v>0</v>
      </c>
      <c r="E26" s="48">
        <v>5</v>
      </c>
      <c r="F26" s="48">
        <v>0</v>
      </c>
      <c r="G26" s="12">
        <f>F26+E26</f>
        <v>5</v>
      </c>
      <c r="H26" s="48">
        <v>0</v>
      </c>
      <c r="I26" s="12">
        <v>20</v>
      </c>
      <c r="J26" s="12">
        <v>0</v>
      </c>
      <c r="K26" s="45">
        <f>J26+I26</f>
        <v>20</v>
      </c>
      <c r="L26" s="71">
        <v>0</v>
      </c>
      <c r="M26" s="12">
        <v>10</v>
      </c>
      <c r="N26" s="12">
        <v>0</v>
      </c>
      <c r="O26" s="9">
        <f t="shared" si="7"/>
        <v>0</v>
      </c>
      <c r="P26" s="54"/>
      <c r="Q26" s="54"/>
    </row>
    <row r="27" spans="1:17" ht="18.75">
      <c r="A27" s="36"/>
      <c r="B27" s="16" t="s">
        <v>45</v>
      </c>
      <c r="C27" s="17">
        <f aca="true" t="shared" si="9" ref="C27:L27">C28+C38+C40+C44+C45</f>
        <v>39435.5</v>
      </c>
      <c r="D27" s="17">
        <f t="shared" si="9"/>
        <v>8002.4</v>
      </c>
      <c r="E27" s="49">
        <f t="shared" si="9"/>
        <v>47437.899999999994</v>
      </c>
      <c r="F27" s="49">
        <f t="shared" si="9"/>
        <v>0</v>
      </c>
      <c r="G27" s="17">
        <f t="shared" si="9"/>
        <v>47437.899999999994</v>
      </c>
      <c r="H27" s="49">
        <f t="shared" si="9"/>
        <v>0</v>
      </c>
      <c r="I27" s="17">
        <f t="shared" si="9"/>
        <v>47641.253</v>
      </c>
      <c r="J27" s="17">
        <f t="shared" si="9"/>
        <v>1500</v>
      </c>
      <c r="K27" s="49">
        <f t="shared" si="9"/>
        <v>49141.253</v>
      </c>
      <c r="L27" s="75">
        <f t="shared" si="9"/>
        <v>0</v>
      </c>
      <c r="M27" s="17">
        <f>M28+M38+M40+M44+M45+M36</f>
        <v>49971.3</v>
      </c>
      <c r="N27" s="17">
        <f>N28+N38+N40+N44+N45+N36</f>
        <v>35161.79</v>
      </c>
      <c r="O27" s="9">
        <f t="shared" si="7"/>
        <v>70.36396891815903</v>
      </c>
      <c r="P27" s="57"/>
      <c r="Q27" s="57"/>
    </row>
    <row r="28" spans="1:17" ht="31.5">
      <c r="A28" s="35" t="s">
        <v>34</v>
      </c>
      <c r="B28" s="19" t="s">
        <v>44</v>
      </c>
      <c r="C28" s="9">
        <f aca="true" t="shared" si="10" ref="C28:H28">C29+C30+C31+C32+C33</f>
        <v>36473</v>
      </c>
      <c r="D28" s="9">
        <f t="shared" si="10"/>
        <v>7276</v>
      </c>
      <c r="E28" s="43">
        <f t="shared" si="10"/>
        <v>43749</v>
      </c>
      <c r="F28" s="43">
        <f t="shared" si="10"/>
        <v>0</v>
      </c>
      <c r="G28" s="9">
        <f t="shared" si="10"/>
        <v>43749</v>
      </c>
      <c r="H28" s="43">
        <f t="shared" si="10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M29+M30+M31+M32+M33+M34+M35</f>
        <v>45366.1</v>
      </c>
      <c r="N28" s="9">
        <f>N29+N30+N31+N32+N33+N34+N35</f>
        <v>33496.270000000004</v>
      </c>
      <c r="O28" s="9">
        <f t="shared" si="7"/>
        <v>73.83546304399101</v>
      </c>
      <c r="P28" s="52"/>
      <c r="Q28" s="52"/>
    </row>
    <row r="29" spans="1:17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2</v>
      </c>
      <c r="N29" s="12">
        <v>0</v>
      </c>
      <c r="O29" s="9">
        <f t="shared" si="7"/>
        <v>0</v>
      </c>
      <c r="P29" s="54"/>
      <c r="Q29" s="54"/>
    </row>
    <row r="30" spans="1:17" ht="63">
      <c r="A30" s="36" t="s">
        <v>90</v>
      </c>
      <c r="B30" s="14" t="s">
        <v>89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f>L30+K30</f>
        <v>41674</v>
      </c>
      <c r="N30" s="12">
        <v>31414.23</v>
      </c>
      <c r="O30" s="9">
        <f t="shared" si="7"/>
        <v>75.38088496424629</v>
      </c>
      <c r="P30" s="54"/>
      <c r="Q30" s="54"/>
    </row>
    <row r="31" spans="1:17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2947.2</v>
      </c>
      <c r="N31" s="12">
        <v>1801.85</v>
      </c>
      <c r="O31" s="9">
        <f t="shared" si="7"/>
        <v>61.13769001085776</v>
      </c>
      <c r="P31" s="54"/>
      <c r="Q31" s="54"/>
    </row>
    <row r="32" spans="1:17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241.7</v>
      </c>
      <c r="N32" s="12">
        <v>42.63</v>
      </c>
      <c r="O32" s="9">
        <f t="shared" si="7"/>
        <v>17.63756723210592</v>
      </c>
      <c r="P32" s="54"/>
      <c r="Q32" s="54"/>
    </row>
    <row r="33" spans="1:17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9" t="e">
        <f t="shared" si="7"/>
        <v>#DIV/0!</v>
      </c>
      <c r="P33" s="56"/>
      <c r="Q33" s="56"/>
    </row>
    <row r="34" spans="1:17" ht="82.5" customHeight="1">
      <c r="A34" s="37" t="s">
        <v>93</v>
      </c>
      <c r="B34" s="14" t="s">
        <v>99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489.8</v>
      </c>
      <c r="N34" s="12">
        <v>232.65</v>
      </c>
      <c r="O34" s="9">
        <f t="shared" si="7"/>
        <v>47.49897917517354</v>
      </c>
      <c r="P34" s="54"/>
      <c r="Q34" s="54"/>
    </row>
    <row r="35" spans="1:17" ht="82.5" customHeight="1">
      <c r="A35" s="37" t="s">
        <v>150</v>
      </c>
      <c r="B35" s="14" t="s">
        <v>149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11.4</v>
      </c>
      <c r="N35" s="12">
        <v>4.91</v>
      </c>
      <c r="O35" s="9">
        <f>N35/M35*100</f>
        <v>43.07017543859649</v>
      </c>
      <c r="P35" s="54"/>
      <c r="Q35" s="54"/>
    </row>
    <row r="36" spans="1:17" ht="18.75">
      <c r="A36" s="35" t="s">
        <v>124</v>
      </c>
      <c r="B36" s="19" t="s">
        <v>46</v>
      </c>
      <c r="C36" s="9">
        <f aca="true" t="shared" si="11" ref="C36:N38">C37</f>
        <v>1100</v>
      </c>
      <c r="D36" s="9">
        <f t="shared" si="11"/>
        <v>0</v>
      </c>
      <c r="E36" s="43">
        <f t="shared" si="11"/>
        <v>1100</v>
      </c>
      <c r="F36" s="43">
        <f t="shared" si="11"/>
        <v>0</v>
      </c>
      <c r="G36" s="9">
        <f t="shared" si="11"/>
        <v>1100</v>
      </c>
      <c r="H36" s="43">
        <f t="shared" si="11"/>
        <v>0</v>
      </c>
      <c r="I36" s="9">
        <f t="shared" si="11"/>
        <v>591.3</v>
      </c>
      <c r="J36" s="9">
        <f t="shared" si="11"/>
        <v>0</v>
      </c>
      <c r="K36" s="43">
        <f t="shared" si="11"/>
        <v>591.3</v>
      </c>
      <c r="L36" s="69">
        <f t="shared" si="11"/>
        <v>0</v>
      </c>
      <c r="M36" s="9">
        <f t="shared" si="11"/>
        <v>0</v>
      </c>
      <c r="N36" s="9">
        <f t="shared" si="11"/>
        <v>24.74</v>
      </c>
      <c r="O36" s="9">
        <v>0</v>
      </c>
      <c r="P36" s="52"/>
      <c r="Q36" s="52"/>
    </row>
    <row r="37" spans="1:17" ht="18.75">
      <c r="A37" s="36" t="s">
        <v>156</v>
      </c>
      <c r="B37" s="11" t="s">
        <v>157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0</v>
      </c>
      <c r="N37" s="12">
        <v>24.74</v>
      </c>
      <c r="O37" s="9">
        <v>0</v>
      </c>
      <c r="P37" s="54"/>
      <c r="Q37" s="54"/>
    </row>
    <row r="38" spans="1:17" ht="18.75">
      <c r="A38" s="35" t="s">
        <v>67</v>
      </c>
      <c r="B38" s="19" t="s">
        <v>46</v>
      </c>
      <c r="C38" s="9">
        <f t="shared" si="11"/>
        <v>1100</v>
      </c>
      <c r="D38" s="9">
        <f t="shared" si="11"/>
        <v>0</v>
      </c>
      <c r="E38" s="43">
        <f t="shared" si="11"/>
        <v>1100</v>
      </c>
      <c r="F38" s="43">
        <f t="shared" si="11"/>
        <v>0</v>
      </c>
      <c r="G38" s="9">
        <f t="shared" si="11"/>
        <v>1100</v>
      </c>
      <c r="H38" s="43">
        <f t="shared" si="11"/>
        <v>0</v>
      </c>
      <c r="I38" s="9">
        <f t="shared" si="11"/>
        <v>591.3</v>
      </c>
      <c r="J38" s="9">
        <f t="shared" si="11"/>
        <v>0</v>
      </c>
      <c r="K38" s="43">
        <f t="shared" si="11"/>
        <v>591.3</v>
      </c>
      <c r="L38" s="69">
        <f t="shared" si="11"/>
        <v>0</v>
      </c>
      <c r="M38" s="9">
        <f t="shared" si="11"/>
        <v>334.3</v>
      </c>
      <c r="N38" s="9">
        <f t="shared" si="11"/>
        <v>207.72</v>
      </c>
      <c r="O38" s="9">
        <f aca="true" t="shared" si="12" ref="O38:O50">N38/M38*100</f>
        <v>62.135806162129825</v>
      </c>
      <c r="P38" s="52"/>
      <c r="Q38" s="52"/>
    </row>
    <row r="39" spans="1:17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334.3</v>
      </c>
      <c r="N39" s="12">
        <v>207.72</v>
      </c>
      <c r="O39" s="9">
        <f t="shared" si="12"/>
        <v>62.135806162129825</v>
      </c>
      <c r="P39" s="54"/>
      <c r="Q39" s="54"/>
    </row>
    <row r="40" spans="1:17" ht="18.75">
      <c r="A40" s="35" t="s">
        <v>9</v>
      </c>
      <c r="B40" s="19" t="s">
        <v>47</v>
      </c>
      <c r="C40" s="9">
        <f>C41</f>
        <v>66.3</v>
      </c>
      <c r="D40" s="9">
        <f aca="true" t="shared" si="13" ref="D40:I40">D41+D43</f>
        <v>726.4</v>
      </c>
      <c r="E40" s="43">
        <f t="shared" si="13"/>
        <v>792.6999999999999</v>
      </c>
      <c r="F40" s="43">
        <f t="shared" si="13"/>
        <v>0</v>
      </c>
      <c r="G40" s="9">
        <f t="shared" si="13"/>
        <v>792.6999999999999</v>
      </c>
      <c r="H40" s="43">
        <f t="shared" si="13"/>
        <v>0</v>
      </c>
      <c r="I40" s="9">
        <f t="shared" si="13"/>
        <v>300</v>
      </c>
      <c r="J40" s="9">
        <f>J41+J43</f>
        <v>1500</v>
      </c>
      <c r="K40" s="43">
        <f>K41+K43</f>
        <v>1800</v>
      </c>
      <c r="L40" s="69">
        <f>L41+L43</f>
        <v>0</v>
      </c>
      <c r="M40" s="9">
        <f>M41+M43</f>
        <v>3281.9</v>
      </c>
      <c r="N40" s="9">
        <f>N41+N43+N42</f>
        <v>790.0600000000001</v>
      </c>
      <c r="O40" s="9">
        <f t="shared" si="12"/>
        <v>24.073250251378774</v>
      </c>
      <c r="P40" s="52"/>
      <c r="Q40" s="52"/>
    </row>
    <row r="41" spans="1:17" ht="47.25">
      <c r="A41" s="37" t="s">
        <v>92</v>
      </c>
      <c r="B41" s="14" t="s">
        <v>91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200</v>
      </c>
      <c r="N41" s="12">
        <v>751.6</v>
      </c>
      <c r="O41" s="9">
        <f t="shared" si="12"/>
        <v>375.8</v>
      </c>
      <c r="P41" s="54"/>
      <c r="Q41" s="54"/>
    </row>
    <row r="42" spans="1:17" ht="66" customHeight="1">
      <c r="A42" s="37" t="s">
        <v>164</v>
      </c>
      <c r="B42" s="14" t="s">
        <v>165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0</v>
      </c>
      <c r="N42" s="12">
        <v>24.7</v>
      </c>
      <c r="O42" s="9">
        <v>0</v>
      </c>
      <c r="P42" s="54"/>
      <c r="Q42" s="54"/>
    </row>
    <row r="43" spans="1:17" ht="66" customHeight="1">
      <c r="A43" s="37" t="s">
        <v>137</v>
      </c>
      <c r="B43" s="14" t="s">
        <v>138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3081.9</v>
      </c>
      <c r="N43" s="12">
        <v>13.76</v>
      </c>
      <c r="O43" s="9">
        <f t="shared" si="12"/>
        <v>0.44647782212271653</v>
      </c>
      <c r="P43" s="54"/>
      <c r="Q43" s="54"/>
    </row>
    <row r="44" spans="1:17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839</v>
      </c>
      <c r="N44" s="9">
        <v>482.26</v>
      </c>
      <c r="O44" s="9">
        <f t="shared" si="12"/>
        <v>57.480333730631706</v>
      </c>
      <c r="P44" s="52"/>
      <c r="Q44" s="52"/>
    </row>
    <row r="45" spans="1:17" ht="18.75">
      <c r="A45" s="35" t="s">
        <v>69</v>
      </c>
      <c r="B45" s="25" t="s">
        <v>51</v>
      </c>
      <c r="C45" s="9">
        <f aca="true" t="shared" si="14" ref="C45:N45">C46</f>
        <v>200</v>
      </c>
      <c r="D45" s="9">
        <f t="shared" si="14"/>
        <v>0</v>
      </c>
      <c r="E45" s="43">
        <f t="shared" si="14"/>
        <v>200</v>
      </c>
      <c r="F45" s="43">
        <f t="shared" si="14"/>
        <v>0</v>
      </c>
      <c r="G45" s="9">
        <f t="shared" si="14"/>
        <v>200</v>
      </c>
      <c r="H45" s="43">
        <f t="shared" si="14"/>
        <v>0</v>
      </c>
      <c r="I45" s="9">
        <f t="shared" si="14"/>
        <v>170</v>
      </c>
      <c r="J45" s="9">
        <f t="shared" si="14"/>
        <v>0</v>
      </c>
      <c r="K45" s="43">
        <f t="shared" si="14"/>
        <v>170</v>
      </c>
      <c r="L45" s="69">
        <f t="shared" si="14"/>
        <v>0</v>
      </c>
      <c r="M45" s="9">
        <f t="shared" si="14"/>
        <v>150</v>
      </c>
      <c r="N45" s="9">
        <f t="shared" si="14"/>
        <v>160.74</v>
      </c>
      <c r="O45" s="9">
        <f t="shared" si="12"/>
        <v>107.16000000000001</v>
      </c>
      <c r="P45" s="52"/>
      <c r="Q45" s="52"/>
    </row>
    <row r="46" spans="1:17" ht="18.75">
      <c r="A46" s="36" t="s">
        <v>52</v>
      </c>
      <c r="B46" s="32" t="s">
        <v>79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150</v>
      </c>
      <c r="N46" s="12">
        <v>160.74</v>
      </c>
      <c r="O46" s="9">
        <f t="shared" si="12"/>
        <v>107.16000000000001</v>
      </c>
      <c r="P46" s="54"/>
      <c r="Q46" s="54"/>
    </row>
    <row r="47" spans="1:17" s="34" customFormat="1" ht="18.75">
      <c r="A47" s="38" t="s">
        <v>12</v>
      </c>
      <c r="B47" s="33" t="s">
        <v>49</v>
      </c>
      <c r="C47" s="26">
        <f>C49+C73+C79</f>
        <v>323182.6</v>
      </c>
      <c r="D47" s="26" t="e">
        <f aca="true" t="shared" si="15" ref="D47:L47">D49+D73+D79+D56</f>
        <v>#REF!</v>
      </c>
      <c r="E47" s="46" t="e">
        <f t="shared" si="15"/>
        <v>#REF!</v>
      </c>
      <c r="F47" s="46" t="e">
        <f t="shared" si="15"/>
        <v>#REF!</v>
      </c>
      <c r="G47" s="26" t="e">
        <f t="shared" si="15"/>
        <v>#REF!</v>
      </c>
      <c r="H47" s="46" t="e">
        <f t="shared" si="15"/>
        <v>#REF!</v>
      </c>
      <c r="I47" s="26">
        <f t="shared" si="15"/>
        <v>437865.06000000006</v>
      </c>
      <c r="J47" s="26">
        <f t="shared" si="15"/>
        <v>321.02</v>
      </c>
      <c r="K47" s="46" t="e">
        <f t="shared" si="15"/>
        <v>#REF!</v>
      </c>
      <c r="L47" s="72" t="e">
        <f t="shared" si="15"/>
        <v>#REF!</v>
      </c>
      <c r="M47" s="26">
        <f>M49+M73+M79+M56</f>
        <v>998484.99</v>
      </c>
      <c r="N47" s="26">
        <f>N49+N73+N79+N56+N87+N86</f>
        <v>313975.811</v>
      </c>
      <c r="O47" s="9">
        <f t="shared" si="12"/>
        <v>31.445220924152302</v>
      </c>
      <c r="P47" s="55"/>
      <c r="Q47" s="55"/>
    </row>
    <row r="48" spans="1:17" s="28" customFormat="1" ht="31.5">
      <c r="A48" s="38" t="s">
        <v>72</v>
      </c>
      <c r="B48" s="30" t="s">
        <v>70</v>
      </c>
      <c r="C48" s="26">
        <f>C49+C73+C79</f>
        <v>323182.6</v>
      </c>
      <c r="D48" s="26" t="e">
        <f aca="true" t="shared" si="16" ref="D48:L48">D49+D73+D79+D56</f>
        <v>#REF!</v>
      </c>
      <c r="E48" s="46" t="e">
        <f t="shared" si="16"/>
        <v>#REF!</v>
      </c>
      <c r="F48" s="46" t="e">
        <f t="shared" si="16"/>
        <v>#REF!</v>
      </c>
      <c r="G48" s="26" t="e">
        <f t="shared" si="16"/>
        <v>#REF!</v>
      </c>
      <c r="H48" s="46" t="e">
        <f t="shared" si="16"/>
        <v>#REF!</v>
      </c>
      <c r="I48" s="26">
        <f t="shared" si="16"/>
        <v>437865.06000000006</v>
      </c>
      <c r="J48" s="26">
        <f t="shared" si="16"/>
        <v>321.02</v>
      </c>
      <c r="K48" s="46" t="e">
        <f t="shared" si="16"/>
        <v>#REF!</v>
      </c>
      <c r="L48" s="72" t="e">
        <f t="shared" si="16"/>
        <v>#REF!</v>
      </c>
      <c r="M48" s="26">
        <f>M49+M73+M79+M56</f>
        <v>998484.99</v>
      </c>
      <c r="N48" s="26">
        <f>N49+N73+N79+N56+N87+N86</f>
        <v>313975.811</v>
      </c>
      <c r="O48" s="9">
        <f t="shared" si="12"/>
        <v>31.445220924152302</v>
      </c>
      <c r="P48" s="55"/>
      <c r="Q48" s="55"/>
    </row>
    <row r="49" spans="1:17" s="28" customFormat="1" ht="18.75">
      <c r="A49" s="38" t="s">
        <v>117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M50+M51+M52</f>
        <v>143918</v>
      </c>
      <c r="N49" s="26">
        <f>N50+N51+N52</f>
        <v>71959.2</v>
      </c>
      <c r="O49" s="9">
        <f t="shared" si="12"/>
        <v>50.00013896802346</v>
      </c>
      <c r="P49" s="55"/>
      <c r="Q49" s="55"/>
    </row>
    <row r="50" spans="1:17" s="28" customFormat="1" ht="30.75" customHeight="1">
      <c r="A50" s="39" t="s">
        <v>116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143918</v>
      </c>
      <c r="N50" s="12">
        <v>71959.2</v>
      </c>
      <c r="O50" s="9">
        <f t="shared" si="12"/>
        <v>50.00013896802346</v>
      </c>
      <c r="P50" s="54"/>
      <c r="Q50" s="54"/>
    </row>
    <row r="51" spans="1:17" s="28" customFormat="1" ht="30.75" customHeight="1" hidden="1">
      <c r="A51" s="39" t="s">
        <v>122</v>
      </c>
      <c r="B51" s="27" t="s">
        <v>123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9">
        <v>0</v>
      </c>
      <c r="P51" s="54"/>
      <c r="Q51" s="54"/>
    </row>
    <row r="52" spans="1:17" s="28" customFormat="1" ht="30.75" customHeight="1" hidden="1">
      <c r="A52" s="39" t="s">
        <v>152</v>
      </c>
      <c r="B52" s="27" t="s">
        <v>151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9">
        <v>0</v>
      </c>
      <c r="P52" s="54"/>
      <c r="Q52" s="54"/>
    </row>
    <row r="53" spans="1:17" s="28" customFormat="1" ht="31.5" customHeight="1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9" t="e">
        <f>N53/M53*100</f>
        <v>#DIV/0!</v>
      </c>
      <c r="P53" s="58"/>
      <c r="Q53" s="58"/>
    </row>
    <row r="54" spans="1:17" s="28" customFormat="1" ht="31.5" customHeight="1" hidden="1">
      <c r="A54" s="39" t="s">
        <v>13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0</v>
      </c>
      <c r="N54" s="13">
        <v>0</v>
      </c>
      <c r="O54" s="9" t="e">
        <f>N54/M54*100</f>
        <v>#DIV/0!</v>
      </c>
      <c r="P54" s="58"/>
      <c r="Q54" s="58"/>
    </row>
    <row r="55" spans="1:17" s="28" customFormat="1" ht="30.75" customHeight="1" hidden="1">
      <c r="A55" s="39" t="s">
        <v>87</v>
      </c>
      <c r="B55" s="27" t="s">
        <v>88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0</v>
      </c>
      <c r="N55" s="12">
        <v>0</v>
      </c>
      <c r="O55" s="9" t="e">
        <f>N55/M55*100</f>
        <v>#DIV/0!</v>
      </c>
      <c r="P55" s="54"/>
      <c r="Q55" s="54"/>
    </row>
    <row r="56" spans="1:17" s="28" customFormat="1" ht="31.5">
      <c r="A56" s="38" t="s">
        <v>115</v>
      </c>
      <c r="B56" s="29" t="s">
        <v>82</v>
      </c>
      <c r="C56" s="26">
        <v>0</v>
      </c>
      <c r="D56" s="26" t="e">
        <f>#REF!+#REF!+D61+#REF!</f>
        <v>#REF!</v>
      </c>
      <c r="E56" s="46" t="e">
        <f>#REF!+#REF!+E61+#REF!</f>
        <v>#REF!</v>
      </c>
      <c r="F56" s="46" t="e">
        <f>#REF!+#REF!+F61+#REF!+#REF!</f>
        <v>#REF!</v>
      </c>
      <c r="G56" s="26" t="e">
        <f>#REF!+#REF!+G61+#REF!+#REF!</f>
        <v>#REF!</v>
      </c>
      <c r="H56" s="46" t="e">
        <f>#REF!+#REF!+H61+#REF!+#REF!</f>
        <v>#REF!</v>
      </c>
      <c r="I56" s="26">
        <f>I57+I58+I61+I63+I65+I66+I67+I68+I72</f>
        <v>60237.600000000006</v>
      </c>
      <c r="J56" s="26">
        <f>J57+J58+J61+J63+J65+J66+J67+J68+J72</f>
        <v>0</v>
      </c>
      <c r="K56" s="46" t="e">
        <f>K57+K58+K61+K63+K65+K66+K67+K68+K72+#REF!</f>
        <v>#REF!</v>
      </c>
      <c r="L56" s="72" t="e">
        <f>L57+L58+L61+L63+L65+L66+L67+L68+L72+#REF!</f>
        <v>#REF!</v>
      </c>
      <c r="M56" s="26">
        <f>M57+M58+M59+M61+M62+M63+M64+M65+M66+M67+M68+M69+M70+M71+M72</f>
        <v>490473.33</v>
      </c>
      <c r="N56" s="26">
        <f>N57+N58+N59+N61+N62+N63+N64+N65+N66+N67+N68+N69+N70+N71+N72</f>
        <v>71706.124</v>
      </c>
      <c r="O56" s="9">
        <f>N56/M56*100</f>
        <v>14.619780447593348</v>
      </c>
      <c r="P56" s="55"/>
      <c r="Q56" s="55"/>
    </row>
    <row r="57" spans="1:17" s="41" customFormat="1" ht="31.5">
      <c r="A57" s="39" t="s">
        <v>127</v>
      </c>
      <c r="B57" s="27" t="s">
        <v>118</v>
      </c>
      <c r="C57" s="13">
        <v>0</v>
      </c>
      <c r="D57" s="13">
        <v>2035</v>
      </c>
      <c r="E57" s="47">
        <f aca="true" t="shared" si="17" ref="E57:E72">C57+D57</f>
        <v>2035</v>
      </c>
      <c r="F57" s="47">
        <v>0</v>
      </c>
      <c r="G57" s="13">
        <f aca="true" t="shared" si="18" ref="G57:G72">F57+E57</f>
        <v>2035</v>
      </c>
      <c r="H57" s="47">
        <v>0</v>
      </c>
      <c r="I57" s="13">
        <v>3270.1</v>
      </c>
      <c r="J57" s="13">
        <v>0</v>
      </c>
      <c r="K57" s="47">
        <f aca="true" t="shared" si="19" ref="K57:K72">J57+I57</f>
        <v>3270.1</v>
      </c>
      <c r="L57" s="73">
        <v>1591.38755</v>
      </c>
      <c r="M57" s="13">
        <v>2607.95</v>
      </c>
      <c r="N57" s="13">
        <v>2607.95</v>
      </c>
      <c r="O57" s="26">
        <f>N57/M57*100</f>
        <v>100</v>
      </c>
      <c r="P57" s="58"/>
      <c r="Q57" s="58"/>
    </row>
    <row r="58" spans="1:17" s="41" customFormat="1" ht="31.5" hidden="1">
      <c r="A58" s="39" t="s">
        <v>114</v>
      </c>
      <c r="B58" s="27" t="s">
        <v>95</v>
      </c>
      <c r="C58" s="13">
        <v>0</v>
      </c>
      <c r="D58" s="13">
        <v>2035</v>
      </c>
      <c r="E58" s="47">
        <f t="shared" si="17"/>
        <v>2035</v>
      </c>
      <c r="F58" s="47">
        <v>0</v>
      </c>
      <c r="G58" s="13">
        <f t="shared" si="18"/>
        <v>2035</v>
      </c>
      <c r="H58" s="47">
        <v>0</v>
      </c>
      <c r="I58" s="13">
        <v>590.3</v>
      </c>
      <c r="J58" s="13">
        <v>0</v>
      </c>
      <c r="K58" s="47">
        <f t="shared" si="19"/>
        <v>590.3</v>
      </c>
      <c r="L58" s="73">
        <v>0</v>
      </c>
      <c r="M58" s="13">
        <v>0</v>
      </c>
      <c r="N58" s="13">
        <v>0</v>
      </c>
      <c r="O58" s="26">
        <v>0</v>
      </c>
      <c r="P58" s="58"/>
      <c r="Q58" s="58"/>
    </row>
    <row r="59" spans="1:17" s="41" customFormat="1" ht="31.5" hidden="1">
      <c r="A59" s="39" t="s">
        <v>146</v>
      </c>
      <c r="B59" s="27" t="s">
        <v>145</v>
      </c>
      <c r="C59" s="13">
        <v>0</v>
      </c>
      <c r="D59" s="13">
        <v>2035</v>
      </c>
      <c r="E59" s="47">
        <f t="shared" si="17"/>
        <v>2035</v>
      </c>
      <c r="F59" s="47">
        <v>0</v>
      </c>
      <c r="G59" s="13">
        <f t="shared" si="18"/>
        <v>2035</v>
      </c>
      <c r="H59" s="47">
        <v>0</v>
      </c>
      <c r="I59" s="13">
        <v>1700</v>
      </c>
      <c r="J59" s="13">
        <v>0</v>
      </c>
      <c r="K59" s="47">
        <f>J59+I59</f>
        <v>1700</v>
      </c>
      <c r="L59" s="73">
        <v>1700</v>
      </c>
      <c r="M59" s="13">
        <v>0</v>
      </c>
      <c r="N59" s="13">
        <v>0</v>
      </c>
      <c r="O59" s="26">
        <v>0</v>
      </c>
      <c r="P59" s="58"/>
      <c r="Q59" s="58"/>
    </row>
    <row r="60" spans="1:17" s="41" customFormat="1" ht="47.25">
      <c r="A60" s="39" t="s">
        <v>112</v>
      </c>
      <c r="B60" s="27" t="s">
        <v>168</v>
      </c>
      <c r="C60" s="13">
        <v>0</v>
      </c>
      <c r="D60" s="13">
        <v>2035</v>
      </c>
      <c r="E60" s="47">
        <f t="shared" si="17"/>
        <v>2035</v>
      </c>
      <c r="F60" s="47">
        <v>0</v>
      </c>
      <c r="G60" s="13">
        <f t="shared" si="18"/>
        <v>2035</v>
      </c>
      <c r="H60" s="47">
        <v>0</v>
      </c>
      <c r="I60" s="13">
        <v>3270.1</v>
      </c>
      <c r="J60" s="13">
        <v>0</v>
      </c>
      <c r="K60" s="47">
        <f>J60+I60</f>
        <v>3270.1</v>
      </c>
      <c r="L60" s="73">
        <v>1591.38755</v>
      </c>
      <c r="M60" s="13">
        <v>0</v>
      </c>
      <c r="N60" s="13">
        <v>0</v>
      </c>
      <c r="O60" s="26" t="e">
        <f>N60/M60*100</f>
        <v>#DIV/0!</v>
      </c>
      <c r="P60" s="58"/>
      <c r="Q60" s="58"/>
    </row>
    <row r="61" spans="1:17" s="41" customFormat="1" ht="47.25">
      <c r="A61" s="39" t="s">
        <v>113</v>
      </c>
      <c r="B61" s="27" t="s">
        <v>83</v>
      </c>
      <c r="C61" s="13">
        <v>0</v>
      </c>
      <c r="D61" s="13">
        <v>2035</v>
      </c>
      <c r="E61" s="47">
        <f t="shared" si="17"/>
        <v>2035</v>
      </c>
      <c r="F61" s="47">
        <v>0</v>
      </c>
      <c r="G61" s="13">
        <f t="shared" si="18"/>
        <v>2035</v>
      </c>
      <c r="H61" s="47">
        <v>0</v>
      </c>
      <c r="I61" s="13">
        <v>1700</v>
      </c>
      <c r="J61" s="13">
        <v>0</v>
      </c>
      <c r="K61" s="47">
        <f t="shared" si="19"/>
        <v>1700</v>
      </c>
      <c r="L61" s="73">
        <v>1700</v>
      </c>
      <c r="M61" s="13">
        <v>3163.64</v>
      </c>
      <c r="N61" s="13">
        <v>2570.45</v>
      </c>
      <c r="O61" s="26">
        <f aca="true" t="shared" si="20" ref="O61:O77">N61/M61*100</f>
        <v>81.24976293130698</v>
      </c>
      <c r="P61" s="58"/>
      <c r="Q61" s="58"/>
    </row>
    <row r="62" spans="1:17" s="41" customFormat="1" ht="52.5" customHeight="1" hidden="1">
      <c r="A62" s="39" t="s">
        <v>132</v>
      </c>
      <c r="B62" s="27" t="s">
        <v>131</v>
      </c>
      <c r="C62" s="13">
        <v>0</v>
      </c>
      <c r="D62" s="13">
        <v>2035</v>
      </c>
      <c r="E62" s="47">
        <f t="shared" si="17"/>
        <v>2035</v>
      </c>
      <c r="F62" s="47">
        <v>0</v>
      </c>
      <c r="G62" s="13">
        <f t="shared" si="18"/>
        <v>2035</v>
      </c>
      <c r="H62" s="47">
        <v>0</v>
      </c>
      <c r="I62" s="13">
        <v>9079</v>
      </c>
      <c r="J62" s="13">
        <v>0</v>
      </c>
      <c r="K62" s="47">
        <f>J62+I62</f>
        <v>9079</v>
      </c>
      <c r="L62" s="73">
        <v>0</v>
      </c>
      <c r="M62" s="13">
        <v>0</v>
      </c>
      <c r="N62" s="13">
        <v>0</v>
      </c>
      <c r="O62" s="26" t="e">
        <f>N62/M62*100</f>
        <v>#DIV/0!</v>
      </c>
      <c r="P62" s="58"/>
      <c r="Q62" s="58"/>
    </row>
    <row r="63" spans="1:17" s="41" customFormat="1" ht="52.5" customHeight="1">
      <c r="A63" s="39" t="s">
        <v>139</v>
      </c>
      <c r="B63" s="27" t="s">
        <v>140</v>
      </c>
      <c r="C63" s="13">
        <v>0</v>
      </c>
      <c r="D63" s="13">
        <v>2035</v>
      </c>
      <c r="E63" s="47">
        <f t="shared" si="17"/>
        <v>2035</v>
      </c>
      <c r="F63" s="47">
        <v>0</v>
      </c>
      <c r="G63" s="13">
        <f t="shared" si="18"/>
        <v>2035</v>
      </c>
      <c r="H63" s="47">
        <v>0</v>
      </c>
      <c r="I63" s="13">
        <v>9079</v>
      </c>
      <c r="J63" s="13">
        <v>0</v>
      </c>
      <c r="K63" s="47">
        <f t="shared" si="19"/>
        <v>9079</v>
      </c>
      <c r="L63" s="73">
        <v>0</v>
      </c>
      <c r="M63" s="13">
        <v>16781.1</v>
      </c>
      <c r="N63" s="13">
        <v>7735.294</v>
      </c>
      <c r="O63" s="26">
        <f t="shared" si="20"/>
        <v>46.095273849747635</v>
      </c>
      <c r="P63" s="58"/>
      <c r="Q63" s="58"/>
    </row>
    <row r="64" spans="1:17" s="41" customFormat="1" ht="52.5" customHeight="1" hidden="1">
      <c r="A64" s="39" t="s">
        <v>147</v>
      </c>
      <c r="B64" s="27" t="s">
        <v>148</v>
      </c>
      <c r="C64" s="13">
        <v>0</v>
      </c>
      <c r="D64" s="13">
        <v>2035</v>
      </c>
      <c r="E64" s="47">
        <f t="shared" si="17"/>
        <v>2035</v>
      </c>
      <c r="F64" s="47">
        <v>0</v>
      </c>
      <c r="G64" s="13">
        <f t="shared" si="18"/>
        <v>2035</v>
      </c>
      <c r="H64" s="47">
        <v>0</v>
      </c>
      <c r="I64" s="13">
        <v>21943.4</v>
      </c>
      <c r="J64" s="13">
        <v>0</v>
      </c>
      <c r="K64" s="47">
        <f>J64+I64</f>
        <v>21943.4</v>
      </c>
      <c r="L64" s="73">
        <v>0</v>
      </c>
      <c r="M64" s="13">
        <v>0</v>
      </c>
      <c r="N64" s="13">
        <v>0</v>
      </c>
      <c r="O64" s="26">
        <v>0</v>
      </c>
      <c r="P64" s="58"/>
      <c r="Q64" s="58"/>
    </row>
    <row r="65" spans="1:17" s="41" customFormat="1" ht="52.5" customHeight="1" hidden="1">
      <c r="A65" s="39" t="s">
        <v>112</v>
      </c>
      <c r="B65" s="27" t="s">
        <v>98</v>
      </c>
      <c r="C65" s="13">
        <v>0</v>
      </c>
      <c r="D65" s="13">
        <v>2035</v>
      </c>
      <c r="E65" s="47">
        <f t="shared" si="17"/>
        <v>2035</v>
      </c>
      <c r="F65" s="47">
        <v>0</v>
      </c>
      <c r="G65" s="13">
        <f t="shared" si="18"/>
        <v>2035</v>
      </c>
      <c r="H65" s="47">
        <v>0</v>
      </c>
      <c r="I65" s="13">
        <v>21943.4</v>
      </c>
      <c r="J65" s="13">
        <v>0</v>
      </c>
      <c r="K65" s="47">
        <f t="shared" si="19"/>
        <v>21943.4</v>
      </c>
      <c r="L65" s="73">
        <v>0</v>
      </c>
      <c r="M65" s="13">
        <v>0</v>
      </c>
      <c r="N65" s="13">
        <v>0</v>
      </c>
      <c r="O65" s="26" t="e">
        <f t="shared" si="20"/>
        <v>#DIV/0!</v>
      </c>
      <c r="P65" s="58"/>
      <c r="Q65" s="58"/>
    </row>
    <row r="66" spans="1:17" s="41" customFormat="1" ht="31.5">
      <c r="A66" s="39" t="s">
        <v>111</v>
      </c>
      <c r="B66" s="27" t="s">
        <v>97</v>
      </c>
      <c r="C66" s="13">
        <v>0</v>
      </c>
      <c r="D66" s="13">
        <v>2035</v>
      </c>
      <c r="E66" s="47">
        <f t="shared" si="17"/>
        <v>2035</v>
      </c>
      <c r="F66" s="47">
        <v>0</v>
      </c>
      <c r="G66" s="13">
        <f t="shared" si="18"/>
        <v>2035</v>
      </c>
      <c r="H66" s="47">
        <v>0</v>
      </c>
      <c r="I66" s="13">
        <f>50+20.7</f>
        <v>70.7</v>
      </c>
      <c r="J66" s="13">
        <v>0</v>
      </c>
      <c r="K66" s="47">
        <f t="shared" si="19"/>
        <v>70.7</v>
      </c>
      <c r="L66" s="73">
        <v>0</v>
      </c>
      <c r="M66" s="13">
        <v>23773.9</v>
      </c>
      <c r="N66" s="13">
        <v>4687.44</v>
      </c>
      <c r="O66" s="26">
        <f t="shared" si="20"/>
        <v>19.716748198654823</v>
      </c>
      <c r="P66" s="58"/>
      <c r="Q66" s="58"/>
    </row>
    <row r="67" spans="1:17" s="41" customFormat="1" ht="47.25">
      <c r="A67" s="39" t="s">
        <v>119</v>
      </c>
      <c r="B67" s="27" t="s">
        <v>120</v>
      </c>
      <c r="C67" s="13">
        <v>0</v>
      </c>
      <c r="D67" s="13">
        <v>2035</v>
      </c>
      <c r="E67" s="47">
        <f t="shared" si="17"/>
        <v>2035</v>
      </c>
      <c r="F67" s="47">
        <v>0</v>
      </c>
      <c r="G67" s="13">
        <f t="shared" si="18"/>
        <v>2035</v>
      </c>
      <c r="H67" s="47">
        <v>0</v>
      </c>
      <c r="I67" s="13">
        <v>5206.4</v>
      </c>
      <c r="J67" s="13">
        <v>0</v>
      </c>
      <c r="K67" s="47">
        <f t="shared" si="19"/>
        <v>5206.4</v>
      </c>
      <c r="L67" s="73">
        <v>0</v>
      </c>
      <c r="M67" s="13">
        <v>4040.4</v>
      </c>
      <c r="N67" s="13">
        <v>0</v>
      </c>
      <c r="O67" s="26">
        <f t="shared" si="20"/>
        <v>0</v>
      </c>
      <c r="P67" s="58"/>
      <c r="Q67" s="58"/>
    </row>
    <row r="68" spans="1:17" s="41" customFormat="1" ht="31.5" hidden="1">
      <c r="A68" s="39" t="s">
        <v>110</v>
      </c>
      <c r="B68" s="27" t="s">
        <v>97</v>
      </c>
      <c r="C68" s="13">
        <v>0</v>
      </c>
      <c r="D68" s="13">
        <v>2035</v>
      </c>
      <c r="E68" s="47">
        <f t="shared" si="17"/>
        <v>2035</v>
      </c>
      <c r="F68" s="47">
        <v>0</v>
      </c>
      <c r="G68" s="13">
        <f t="shared" si="18"/>
        <v>2035</v>
      </c>
      <c r="H68" s="47">
        <v>0</v>
      </c>
      <c r="I68" s="13">
        <v>431.4</v>
      </c>
      <c r="J68" s="13">
        <v>0</v>
      </c>
      <c r="K68" s="47">
        <f t="shared" si="19"/>
        <v>431.4</v>
      </c>
      <c r="L68" s="73">
        <v>1685.4306</v>
      </c>
      <c r="M68" s="13">
        <v>0</v>
      </c>
      <c r="N68" s="13">
        <v>0</v>
      </c>
      <c r="O68" s="26">
        <v>0</v>
      </c>
      <c r="P68" s="58"/>
      <c r="Q68" s="58"/>
    </row>
    <row r="69" spans="1:17" s="41" customFormat="1" ht="31.5">
      <c r="A69" s="39" t="s">
        <v>141</v>
      </c>
      <c r="B69" s="27" t="s">
        <v>142</v>
      </c>
      <c r="C69" s="13">
        <v>0</v>
      </c>
      <c r="D69" s="13">
        <v>2035</v>
      </c>
      <c r="E69" s="47">
        <f t="shared" si="17"/>
        <v>2035</v>
      </c>
      <c r="F69" s="47">
        <v>0</v>
      </c>
      <c r="G69" s="13">
        <f t="shared" si="18"/>
        <v>2035</v>
      </c>
      <c r="H69" s="47">
        <v>0</v>
      </c>
      <c r="I69" s="13">
        <v>431.4</v>
      </c>
      <c r="J69" s="13">
        <v>0</v>
      </c>
      <c r="K69" s="47">
        <f>J69+I69</f>
        <v>431.4</v>
      </c>
      <c r="L69" s="73">
        <v>1685.4306</v>
      </c>
      <c r="M69" s="13">
        <v>945.47</v>
      </c>
      <c r="N69" s="13">
        <v>10558.26</v>
      </c>
      <c r="O69" s="26">
        <f>N69/M69*100</f>
        <v>1116.720784371794</v>
      </c>
      <c r="P69" s="58"/>
      <c r="Q69" s="58"/>
    </row>
    <row r="70" spans="1:17" s="41" customFormat="1" ht="63">
      <c r="A70" s="39" t="s">
        <v>158</v>
      </c>
      <c r="B70" s="27" t="s">
        <v>159</v>
      </c>
      <c r="C70" s="13">
        <v>0</v>
      </c>
      <c r="D70" s="13">
        <v>2035</v>
      </c>
      <c r="E70" s="47">
        <f t="shared" si="17"/>
        <v>2035</v>
      </c>
      <c r="F70" s="47">
        <v>0</v>
      </c>
      <c r="G70" s="13">
        <f t="shared" si="18"/>
        <v>2035</v>
      </c>
      <c r="H70" s="47">
        <v>0</v>
      </c>
      <c r="I70" s="13">
        <v>431.4</v>
      </c>
      <c r="J70" s="13">
        <v>0</v>
      </c>
      <c r="K70" s="47">
        <f>J70+I70</f>
        <v>431.4</v>
      </c>
      <c r="L70" s="73">
        <v>1685.4306</v>
      </c>
      <c r="M70" s="13">
        <v>53956.56</v>
      </c>
      <c r="N70" s="13">
        <v>18507.54</v>
      </c>
      <c r="O70" s="26">
        <f>N70/M70*100</f>
        <v>34.30081532254837</v>
      </c>
      <c r="P70" s="58"/>
      <c r="Q70" s="58"/>
    </row>
    <row r="71" spans="1:17" s="41" customFormat="1" ht="47.25">
      <c r="A71" s="39" t="s">
        <v>143</v>
      </c>
      <c r="B71" s="27" t="s">
        <v>144</v>
      </c>
      <c r="C71" s="13">
        <v>0</v>
      </c>
      <c r="D71" s="13">
        <v>2035</v>
      </c>
      <c r="E71" s="47">
        <f t="shared" si="17"/>
        <v>2035</v>
      </c>
      <c r="F71" s="47">
        <v>0</v>
      </c>
      <c r="G71" s="13">
        <f t="shared" si="18"/>
        <v>2035</v>
      </c>
      <c r="H71" s="47">
        <v>0</v>
      </c>
      <c r="I71" s="13">
        <v>431.4</v>
      </c>
      <c r="J71" s="13">
        <v>0</v>
      </c>
      <c r="K71" s="47">
        <f>J71+I71</f>
        <v>431.4</v>
      </c>
      <c r="L71" s="73">
        <v>1685.4306</v>
      </c>
      <c r="M71" s="13">
        <v>366697.11</v>
      </c>
      <c r="N71" s="13">
        <v>16627.19</v>
      </c>
      <c r="O71" s="26">
        <v>0</v>
      </c>
      <c r="P71" s="58"/>
      <c r="Q71" s="58"/>
    </row>
    <row r="72" spans="1:17" s="41" customFormat="1" ht="18.75">
      <c r="A72" s="39" t="s">
        <v>109</v>
      </c>
      <c r="B72" s="31" t="s">
        <v>94</v>
      </c>
      <c r="C72" s="13">
        <v>0</v>
      </c>
      <c r="D72" s="13">
        <v>2035</v>
      </c>
      <c r="E72" s="47">
        <f t="shared" si="17"/>
        <v>2035</v>
      </c>
      <c r="F72" s="47">
        <v>0</v>
      </c>
      <c r="G72" s="13">
        <f t="shared" si="18"/>
        <v>2035</v>
      </c>
      <c r="H72" s="47">
        <v>0</v>
      </c>
      <c r="I72" s="13">
        <f>17946.3</f>
        <v>17946.3</v>
      </c>
      <c r="J72" s="13">
        <v>0</v>
      </c>
      <c r="K72" s="47">
        <f t="shared" si="19"/>
        <v>17946.3</v>
      </c>
      <c r="L72" s="73">
        <v>8000</v>
      </c>
      <c r="M72" s="13">
        <v>18507.2</v>
      </c>
      <c r="N72" s="13">
        <v>8412</v>
      </c>
      <c r="O72" s="26">
        <f t="shared" si="20"/>
        <v>45.45258061727328</v>
      </c>
      <c r="P72" s="58"/>
      <c r="Q72" s="58"/>
    </row>
    <row r="73" spans="1:17" s="28" customFormat="1" ht="31.5">
      <c r="A73" s="38" t="s">
        <v>108</v>
      </c>
      <c r="B73" s="29" t="s">
        <v>15</v>
      </c>
      <c r="C73" s="26">
        <f aca="true" t="shared" si="21" ref="C73:H73">SUM(C74:C78)</f>
        <v>219114.50000000003</v>
      </c>
      <c r="D73" s="26">
        <f t="shared" si="21"/>
        <v>0</v>
      </c>
      <c r="E73" s="46">
        <f t="shared" si="21"/>
        <v>219114.50000000003</v>
      </c>
      <c r="F73" s="46">
        <f t="shared" si="21"/>
        <v>3576</v>
      </c>
      <c r="G73" s="26">
        <f t="shared" si="21"/>
        <v>222690.50000000003</v>
      </c>
      <c r="H73" s="46">
        <f t="shared" si="21"/>
        <v>0</v>
      </c>
      <c r="I73" s="26">
        <f aca="true" t="shared" si="22" ref="I73:N73">I74+I75+I76+I77+I78</f>
        <v>227868.80000000002</v>
      </c>
      <c r="J73" s="26">
        <f t="shared" si="22"/>
        <v>0</v>
      </c>
      <c r="K73" s="46">
        <f t="shared" si="22"/>
        <v>227868.80000000002</v>
      </c>
      <c r="L73" s="72">
        <f t="shared" si="22"/>
        <v>434.6</v>
      </c>
      <c r="M73" s="26">
        <f t="shared" si="22"/>
        <v>264201.5</v>
      </c>
      <c r="N73" s="26">
        <f t="shared" si="22"/>
        <v>148045.27</v>
      </c>
      <c r="O73" s="26">
        <f t="shared" si="20"/>
        <v>56.034984661328565</v>
      </c>
      <c r="P73" s="55"/>
      <c r="Q73" s="55"/>
    </row>
    <row r="74" spans="1:17" s="28" customFormat="1" ht="31.5">
      <c r="A74" s="39" t="s">
        <v>107</v>
      </c>
      <c r="B74" s="27" t="s">
        <v>71</v>
      </c>
      <c r="C74" s="13">
        <f>20+374+346+7272.6+232.8+321+104.7+5+39437+140963+2285.9</f>
        <v>191362</v>
      </c>
      <c r="D74" s="13">
        <v>0</v>
      </c>
      <c r="E74" s="47">
        <f>20+374+346+7272.6+232.8+321+104.7+5+39437+140963+2285.9</f>
        <v>191362</v>
      </c>
      <c r="F74" s="47">
        <v>3576</v>
      </c>
      <c r="G74" s="12">
        <f>F74+E74</f>
        <v>194938</v>
      </c>
      <c r="H74" s="47">
        <v>0</v>
      </c>
      <c r="I74" s="12">
        <f>0.5+403.5+60+337.5+197.5+371.6+6093.3+34+521.2+46644+150764+4709.1</f>
        <v>210136.2</v>
      </c>
      <c r="J74" s="12">
        <v>0</v>
      </c>
      <c r="K74" s="45">
        <f>J74+I74</f>
        <v>210136.2</v>
      </c>
      <c r="L74" s="71">
        <f>140.6+163+131</f>
        <v>434.6</v>
      </c>
      <c r="M74" s="12">
        <v>243683.1</v>
      </c>
      <c r="N74" s="12">
        <v>140574.36</v>
      </c>
      <c r="O74" s="9">
        <f t="shared" si="20"/>
        <v>57.687365270714295</v>
      </c>
      <c r="P74" s="54"/>
      <c r="Q74" s="54"/>
    </row>
    <row r="75" spans="1:17" s="28" customFormat="1" ht="31.5">
      <c r="A75" s="39" t="s">
        <v>106</v>
      </c>
      <c r="B75" s="27" t="s">
        <v>76</v>
      </c>
      <c r="C75" s="13">
        <f>2945.4+10000.8</f>
        <v>12946.199999999999</v>
      </c>
      <c r="D75" s="13">
        <v>0</v>
      </c>
      <c r="E75" s="47">
        <f>2945.4+10000.8</f>
        <v>12946.199999999999</v>
      </c>
      <c r="F75" s="47">
        <v>0</v>
      </c>
      <c r="G75" s="12">
        <f>F75+E75</f>
        <v>12946.199999999999</v>
      </c>
      <c r="H75" s="47">
        <v>0</v>
      </c>
      <c r="I75" s="12">
        <f>3318.2+8849.1</f>
        <v>12167.3</v>
      </c>
      <c r="J75" s="12">
        <v>0</v>
      </c>
      <c r="K75" s="45">
        <f>J75+I75</f>
        <v>12167.3</v>
      </c>
      <c r="L75" s="71">
        <v>0</v>
      </c>
      <c r="M75" s="12">
        <v>12998.3</v>
      </c>
      <c r="N75" s="12">
        <v>7411.91</v>
      </c>
      <c r="O75" s="9">
        <f t="shared" si="20"/>
        <v>57.02214905026042</v>
      </c>
      <c r="P75" s="54"/>
      <c r="Q75" s="54"/>
    </row>
    <row r="76" spans="1:17" s="28" customFormat="1" ht="63">
      <c r="A76" s="39" t="s">
        <v>105</v>
      </c>
      <c r="B76" s="27" t="s">
        <v>75</v>
      </c>
      <c r="C76" s="13">
        <v>2650</v>
      </c>
      <c r="D76" s="13">
        <v>0</v>
      </c>
      <c r="E76" s="47">
        <v>2650</v>
      </c>
      <c r="F76" s="47">
        <v>0</v>
      </c>
      <c r="G76" s="12">
        <f>F76+E76</f>
        <v>2650</v>
      </c>
      <c r="H76" s="47">
        <v>0</v>
      </c>
      <c r="I76" s="12">
        <v>517.2</v>
      </c>
      <c r="J76" s="12">
        <v>0</v>
      </c>
      <c r="K76" s="45">
        <f>J76+I76</f>
        <v>517.2</v>
      </c>
      <c r="L76" s="71">
        <v>0</v>
      </c>
      <c r="M76" s="12">
        <v>475.8</v>
      </c>
      <c r="N76" s="12">
        <v>59</v>
      </c>
      <c r="O76" s="9">
        <f t="shared" si="20"/>
        <v>12.400168137873054</v>
      </c>
      <c r="P76" s="54"/>
      <c r="Q76" s="54"/>
    </row>
    <row r="77" spans="1:17" s="28" customFormat="1" ht="47.25">
      <c r="A77" s="39" t="s">
        <v>104</v>
      </c>
      <c r="B77" s="27" t="s">
        <v>74</v>
      </c>
      <c r="C77" s="13">
        <f>11544.7</f>
        <v>11544.7</v>
      </c>
      <c r="D77" s="13">
        <v>0</v>
      </c>
      <c r="E77" s="47">
        <f>11544.7</f>
        <v>11544.7</v>
      </c>
      <c r="F77" s="47">
        <v>0</v>
      </c>
      <c r="G77" s="12">
        <f>F77+E77</f>
        <v>11544.7</v>
      </c>
      <c r="H77" s="47">
        <v>0</v>
      </c>
      <c r="I77" s="12">
        <v>4224.1</v>
      </c>
      <c r="J77" s="12">
        <v>0</v>
      </c>
      <c r="K77" s="45">
        <f>J77+I77</f>
        <v>4224.1</v>
      </c>
      <c r="L77" s="71">
        <v>0</v>
      </c>
      <c r="M77" s="12">
        <v>6548.9</v>
      </c>
      <c r="N77" s="12">
        <v>0</v>
      </c>
      <c r="O77" s="9">
        <f t="shared" si="20"/>
        <v>0</v>
      </c>
      <c r="P77" s="54"/>
      <c r="Q77" s="54"/>
    </row>
    <row r="78" spans="1:17" s="28" customFormat="1" ht="31.5">
      <c r="A78" s="39" t="s">
        <v>160</v>
      </c>
      <c r="B78" s="27" t="s">
        <v>161</v>
      </c>
      <c r="C78" s="13">
        <v>611.6</v>
      </c>
      <c r="D78" s="13">
        <v>0</v>
      </c>
      <c r="E78" s="47">
        <v>611.6</v>
      </c>
      <c r="F78" s="47">
        <v>0</v>
      </c>
      <c r="G78" s="12">
        <f>F78+E78</f>
        <v>611.6</v>
      </c>
      <c r="H78" s="47">
        <v>0</v>
      </c>
      <c r="I78" s="12">
        <v>824</v>
      </c>
      <c r="J78" s="12">
        <v>0</v>
      </c>
      <c r="K78" s="45">
        <f>J78+I78</f>
        <v>824</v>
      </c>
      <c r="L78" s="71">
        <v>0</v>
      </c>
      <c r="M78" s="12">
        <v>495.4</v>
      </c>
      <c r="N78" s="12">
        <v>0</v>
      </c>
      <c r="O78" s="9">
        <v>0</v>
      </c>
      <c r="P78" s="54"/>
      <c r="Q78" s="54"/>
    </row>
    <row r="79" spans="1:17" s="28" customFormat="1" ht="18.75">
      <c r="A79" s="38" t="s">
        <v>103</v>
      </c>
      <c r="B79" s="29" t="s">
        <v>18</v>
      </c>
      <c r="C79" s="26">
        <f>C84</f>
        <v>1397.1</v>
      </c>
      <c r="D79" s="26" t="e">
        <f>D84+#REF!+#REF!</f>
        <v>#REF!</v>
      </c>
      <c r="E79" s="46" t="e">
        <f>E84+#REF!+#REF!</f>
        <v>#REF!</v>
      </c>
      <c r="F79" s="46" t="e">
        <f>F84+#REF!+#REF!</f>
        <v>#REF!</v>
      </c>
      <c r="G79" s="26" t="e">
        <f>G84+#REF!+#REF!</f>
        <v>#REF!</v>
      </c>
      <c r="H79" s="46" t="e">
        <f>H84+#REF!+#REF!</f>
        <v>#REF!</v>
      </c>
      <c r="I79" s="26">
        <f>I80+I84</f>
        <v>2450.66</v>
      </c>
      <c r="J79" s="26">
        <f>J80+J84</f>
        <v>321.02</v>
      </c>
      <c r="K79" s="46">
        <f>K80+K84</f>
        <v>2771.68</v>
      </c>
      <c r="L79" s="72">
        <f>L80+L84</f>
        <v>0.047</v>
      </c>
      <c r="M79" s="26">
        <f>M80+M81+M82+M84</f>
        <v>99892.15999999999</v>
      </c>
      <c r="N79" s="26">
        <f>N80+N81+N82+N84</f>
        <v>10933.182</v>
      </c>
      <c r="O79" s="9">
        <f>N79/M79*100</f>
        <v>10.94498507190154</v>
      </c>
      <c r="P79" s="55"/>
      <c r="Q79" s="55"/>
    </row>
    <row r="80" spans="1:17" s="28" customFormat="1" ht="47.25">
      <c r="A80" s="39" t="s">
        <v>102</v>
      </c>
      <c r="B80" s="31" t="s">
        <v>85</v>
      </c>
      <c r="C80" s="13">
        <f>1001.8+395.3</f>
        <v>1397.1</v>
      </c>
      <c r="D80" s="13">
        <v>0</v>
      </c>
      <c r="E80" s="47">
        <f>1001.8+395.3</f>
        <v>1397.1</v>
      </c>
      <c r="F80" s="47">
        <v>-1001.8</v>
      </c>
      <c r="G80" s="12">
        <f>F80+E80</f>
        <v>395.29999999999995</v>
      </c>
      <c r="H80" s="47">
        <v>0</v>
      </c>
      <c r="I80" s="12">
        <v>1524.56</v>
      </c>
      <c r="J80" s="12">
        <v>321.02</v>
      </c>
      <c r="K80" s="45">
        <f>J80+I80</f>
        <v>1845.58</v>
      </c>
      <c r="L80" s="71">
        <v>0.047</v>
      </c>
      <c r="M80" s="12">
        <v>601.3</v>
      </c>
      <c r="N80" s="12">
        <v>258.95</v>
      </c>
      <c r="O80" s="9">
        <f>N80/M80*100</f>
        <v>43.06502577748213</v>
      </c>
      <c r="P80" s="54"/>
      <c r="Q80" s="54"/>
    </row>
    <row r="81" spans="1:17" s="28" customFormat="1" ht="47.25">
      <c r="A81" s="39" t="s">
        <v>135</v>
      </c>
      <c r="B81" s="31" t="s">
        <v>136</v>
      </c>
      <c r="C81" s="13"/>
      <c r="D81" s="13"/>
      <c r="E81" s="47"/>
      <c r="F81" s="47"/>
      <c r="G81" s="12"/>
      <c r="H81" s="47"/>
      <c r="I81" s="12"/>
      <c r="J81" s="12"/>
      <c r="K81" s="45"/>
      <c r="L81" s="71"/>
      <c r="M81" s="12">
        <v>16873.9</v>
      </c>
      <c r="N81" s="12">
        <v>9710.432</v>
      </c>
      <c r="O81" s="9">
        <f>N81/M81*100</f>
        <v>57.547051955979356</v>
      </c>
      <c r="P81" s="54"/>
      <c r="Q81" s="54"/>
    </row>
    <row r="82" spans="1:17" s="28" customFormat="1" ht="47.25">
      <c r="A82" s="39" t="s">
        <v>162</v>
      </c>
      <c r="B82" s="31" t="s">
        <v>163</v>
      </c>
      <c r="C82" s="13"/>
      <c r="D82" s="13"/>
      <c r="E82" s="47"/>
      <c r="F82" s="47"/>
      <c r="G82" s="12"/>
      <c r="H82" s="47"/>
      <c r="I82" s="12"/>
      <c r="J82" s="12"/>
      <c r="K82" s="45"/>
      <c r="L82" s="71"/>
      <c r="M82" s="12">
        <v>81451.26</v>
      </c>
      <c r="N82" s="12">
        <v>0</v>
      </c>
      <c r="O82" s="9">
        <f>N82/M82*100</f>
        <v>0</v>
      </c>
      <c r="P82" s="54"/>
      <c r="Q82" s="54"/>
    </row>
    <row r="83" spans="1:17" s="28" customFormat="1" ht="47.25" hidden="1">
      <c r="A83" s="39" t="s">
        <v>153</v>
      </c>
      <c r="B83" s="31" t="s">
        <v>154</v>
      </c>
      <c r="C83" s="13"/>
      <c r="D83" s="13"/>
      <c r="E83" s="47"/>
      <c r="F83" s="47"/>
      <c r="G83" s="12"/>
      <c r="H83" s="47"/>
      <c r="I83" s="12"/>
      <c r="J83" s="12"/>
      <c r="K83" s="45"/>
      <c r="L83" s="71"/>
      <c r="M83" s="12">
        <v>0</v>
      </c>
      <c r="N83" s="12">
        <v>0</v>
      </c>
      <c r="O83" s="9">
        <v>0</v>
      </c>
      <c r="P83" s="54"/>
      <c r="Q83" s="54"/>
    </row>
    <row r="84" spans="1:17" s="28" customFormat="1" ht="18.75">
      <c r="A84" s="39" t="s">
        <v>101</v>
      </c>
      <c r="B84" s="31" t="s">
        <v>96</v>
      </c>
      <c r="C84" s="13">
        <f>1001.8+395.3</f>
        <v>1397.1</v>
      </c>
      <c r="D84" s="13">
        <v>0</v>
      </c>
      <c r="E84" s="47">
        <f>1001.8+395.3</f>
        <v>1397.1</v>
      </c>
      <c r="F84" s="47">
        <v>-1001.8</v>
      </c>
      <c r="G84" s="12">
        <f>F84+E84</f>
        <v>395.29999999999995</v>
      </c>
      <c r="H84" s="47">
        <v>0</v>
      </c>
      <c r="I84" s="13">
        <v>926.1</v>
      </c>
      <c r="J84" s="13">
        <v>0</v>
      </c>
      <c r="K84" s="45">
        <f>J84+I84</f>
        <v>926.1</v>
      </c>
      <c r="L84" s="73">
        <v>0</v>
      </c>
      <c r="M84" s="12">
        <v>965.7</v>
      </c>
      <c r="N84" s="12">
        <v>963.8</v>
      </c>
      <c r="O84" s="9">
        <v>0</v>
      </c>
      <c r="P84" s="54"/>
      <c r="Q84" s="54"/>
    </row>
    <row r="85" spans="1:17" s="28" customFormat="1" ht="18.75">
      <c r="A85" s="38" t="s">
        <v>129</v>
      </c>
      <c r="B85" s="82" t="s">
        <v>130</v>
      </c>
      <c r="C85" s="26" t="e">
        <f>#REF!</f>
        <v>#REF!</v>
      </c>
      <c r="D85" s="26" t="e">
        <f>#REF!+#REF!+#REF!</f>
        <v>#REF!</v>
      </c>
      <c r="E85" s="46" t="e">
        <f>#REF!+#REF!+#REF!</f>
        <v>#REF!</v>
      </c>
      <c r="F85" s="46" t="e">
        <f>#REF!+#REF!+#REF!</f>
        <v>#REF!</v>
      </c>
      <c r="G85" s="26" t="e">
        <f>#REF!+#REF!+#REF!</f>
        <v>#REF!</v>
      </c>
      <c r="H85" s="46" t="e">
        <f>#REF!+#REF!+#REF!</f>
        <v>#REF!</v>
      </c>
      <c r="I85" s="26" t="e">
        <f>I87+#REF!</f>
        <v>#REF!</v>
      </c>
      <c r="J85" s="26" t="e">
        <f>J87+#REF!</f>
        <v>#REF!</v>
      </c>
      <c r="K85" s="46" t="e">
        <f>K87+#REF!</f>
        <v>#REF!</v>
      </c>
      <c r="L85" s="72" t="e">
        <f>L87+#REF!</f>
        <v>#REF!</v>
      </c>
      <c r="M85" s="26">
        <f>M87</f>
        <v>0</v>
      </c>
      <c r="N85" s="26">
        <v>0</v>
      </c>
      <c r="O85" s="9">
        <v>0</v>
      </c>
      <c r="P85" s="55"/>
      <c r="Q85" s="55"/>
    </row>
    <row r="86" spans="1:17" s="28" customFormat="1" ht="47.25">
      <c r="A86" s="38" t="s">
        <v>133</v>
      </c>
      <c r="B86" s="29" t="s">
        <v>134</v>
      </c>
      <c r="C86" s="26" t="e">
        <f>#REF!</f>
        <v>#REF!</v>
      </c>
      <c r="D86" s="26" t="e">
        <f>#REF!+#REF!+#REF!</f>
        <v>#REF!</v>
      </c>
      <c r="E86" s="46" t="e">
        <f>#REF!+#REF!+#REF!</f>
        <v>#REF!</v>
      </c>
      <c r="F86" s="46" t="e">
        <f>#REF!+#REF!+#REF!</f>
        <v>#REF!</v>
      </c>
      <c r="G86" s="26" t="e">
        <f>#REF!+#REF!+#REF!</f>
        <v>#REF!</v>
      </c>
      <c r="H86" s="46" t="e">
        <f>#REF!+#REF!+#REF!</f>
        <v>#REF!</v>
      </c>
      <c r="I86" s="26" t="e">
        <f>I87+#REF!</f>
        <v>#REF!</v>
      </c>
      <c r="J86" s="26" t="e">
        <f>J87+#REF!</f>
        <v>#REF!</v>
      </c>
      <c r="K86" s="46" t="e">
        <f>K87+#REF!</f>
        <v>#REF!</v>
      </c>
      <c r="L86" s="72" t="e">
        <f>L87+#REF!</f>
        <v>#REF!</v>
      </c>
      <c r="M86" s="26">
        <f>M87</f>
        <v>0</v>
      </c>
      <c r="N86" s="26">
        <v>13049.395</v>
      </c>
      <c r="O86" s="9">
        <v>0</v>
      </c>
      <c r="P86" s="55"/>
      <c r="Q86" s="55"/>
    </row>
    <row r="87" spans="1:17" s="28" customFormat="1" ht="31.5">
      <c r="A87" s="38" t="s">
        <v>125</v>
      </c>
      <c r="B87" s="29" t="s">
        <v>126</v>
      </c>
      <c r="C87" s="26">
        <f>C88</f>
        <v>449411.561</v>
      </c>
      <c r="D87" s="26" t="e">
        <f>D88+#REF!+#REF!</f>
        <v>#REF!</v>
      </c>
      <c r="E87" s="46" t="e">
        <f>E88+#REF!+#REF!</f>
        <v>#REF!</v>
      </c>
      <c r="F87" s="46" t="e">
        <f>F88+#REF!+#REF!</f>
        <v>#REF!</v>
      </c>
      <c r="G87" s="26" t="e">
        <f>G88+#REF!+#REF!</f>
        <v>#REF!</v>
      </c>
      <c r="H87" s="46" t="e">
        <f>H88+#REF!+#REF!</f>
        <v>#REF!</v>
      </c>
      <c r="I87" s="26" t="e">
        <f>#REF!+I88</f>
        <v>#REF!</v>
      </c>
      <c r="J87" s="26" t="e">
        <f>#REF!+J88</f>
        <v>#REF!</v>
      </c>
      <c r="K87" s="46" t="e">
        <f>#REF!+K88</f>
        <v>#REF!</v>
      </c>
      <c r="L87" s="72" t="e">
        <f>#REF!+L88</f>
        <v>#REF!</v>
      </c>
      <c r="M87" s="26">
        <v>0</v>
      </c>
      <c r="N87" s="26">
        <v>-1717.36</v>
      </c>
      <c r="O87" s="9">
        <v>0</v>
      </c>
      <c r="P87" s="55"/>
      <c r="Q87" s="55"/>
    </row>
    <row r="88" spans="1:17" ht="15.75">
      <c r="A88" s="8"/>
      <c r="B88" s="8" t="s">
        <v>16</v>
      </c>
      <c r="C88" s="9">
        <f aca="true" t="shared" si="23" ref="C88:N88">C7+C47</f>
        <v>449411.561</v>
      </c>
      <c r="D88" s="9" t="e">
        <f t="shared" si="23"/>
        <v>#REF!</v>
      </c>
      <c r="E88" s="43" t="e">
        <f t="shared" si="23"/>
        <v>#REF!</v>
      </c>
      <c r="F88" s="43" t="e">
        <f t="shared" si="23"/>
        <v>#REF!</v>
      </c>
      <c r="G88" s="9" t="e">
        <f t="shared" si="23"/>
        <v>#REF!</v>
      </c>
      <c r="H88" s="43" t="e">
        <f t="shared" si="23"/>
        <v>#REF!</v>
      </c>
      <c r="I88" s="9">
        <f t="shared" si="23"/>
        <v>592754.7130000001</v>
      </c>
      <c r="J88" s="9">
        <f t="shared" si="23"/>
        <v>5110.719999999999</v>
      </c>
      <c r="K88" s="43" t="e">
        <f t="shared" si="23"/>
        <v>#REF!</v>
      </c>
      <c r="L88" s="69" t="e">
        <f t="shared" si="23"/>
        <v>#REF!</v>
      </c>
      <c r="M88" s="9">
        <f t="shared" si="23"/>
        <v>1239175.3900000001</v>
      </c>
      <c r="N88" s="9">
        <f t="shared" si="23"/>
        <v>493922.441</v>
      </c>
      <c r="O88" s="9">
        <f>N88/M88*100</f>
        <v>39.858961450162425</v>
      </c>
      <c r="P88" s="52"/>
      <c r="Q88" s="52"/>
    </row>
    <row r="89" spans="1:17" ht="15.75">
      <c r="A89" s="5"/>
      <c r="B89" s="5"/>
      <c r="C89" s="6"/>
      <c r="D89" s="6"/>
      <c r="E89" s="6"/>
      <c r="F89" s="6"/>
      <c r="G89" s="6"/>
      <c r="H89" s="6"/>
      <c r="I89" s="6"/>
      <c r="J89" s="6"/>
      <c r="K89" s="63"/>
      <c r="L89" s="76"/>
      <c r="M89" s="63"/>
      <c r="N89" s="63"/>
      <c r="O89" s="63"/>
      <c r="P89" s="6"/>
      <c r="Q89" s="6" t="s">
        <v>100</v>
      </c>
    </row>
    <row r="90" spans="1:17" ht="15.75">
      <c r="A90" s="3"/>
      <c r="B90" s="2"/>
      <c r="C90" s="2"/>
      <c r="D90" s="2"/>
      <c r="E90" s="2"/>
      <c r="F90" s="2"/>
      <c r="G90" s="2"/>
      <c r="H90" s="2"/>
      <c r="I90" s="2"/>
      <c r="J90" s="2"/>
      <c r="K90" s="64"/>
      <c r="L90" s="77"/>
      <c r="M90" s="64"/>
      <c r="N90" s="64"/>
      <c r="O90" s="64"/>
      <c r="P90" s="2"/>
      <c r="Q90" s="2"/>
    </row>
    <row r="91" spans="1:17" ht="75" customHeight="1">
      <c r="A91" s="22"/>
      <c r="B91" s="22"/>
      <c r="C91" s="24"/>
      <c r="D91" s="24"/>
      <c r="E91" s="42"/>
      <c r="F91" s="42"/>
      <c r="G91" s="42"/>
      <c r="H91" s="42"/>
      <c r="I91" s="42"/>
      <c r="J91" s="42"/>
      <c r="K91" s="65"/>
      <c r="L91" s="78"/>
      <c r="M91" s="65"/>
      <c r="N91" s="65"/>
      <c r="O91" s="65"/>
      <c r="P91" s="42"/>
      <c r="Q91" s="42"/>
    </row>
    <row r="92" ht="18.75">
      <c r="A92" s="4"/>
    </row>
    <row r="93" ht="18.75">
      <c r="A93" s="4"/>
    </row>
    <row r="94" ht="18.75">
      <c r="A94" s="4"/>
    </row>
    <row r="95" spans="1:2" ht="15">
      <c r="A95" s="1"/>
      <c r="B95" s="1"/>
    </row>
    <row r="96" spans="1:2" ht="15">
      <c r="A96" s="1"/>
      <c r="B96" s="1"/>
    </row>
  </sheetData>
  <sheetProtection/>
  <mergeCells count="7">
    <mergeCell ref="B5:B6"/>
    <mergeCell ref="M5:M6"/>
    <mergeCell ref="N5:N6"/>
    <mergeCell ref="O5:O6"/>
    <mergeCell ref="A3:O3"/>
    <mergeCell ref="N1:O1"/>
    <mergeCell ref="A5:A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user7</cp:lastModifiedBy>
  <cp:lastPrinted>2019-05-08T12:04:03Z</cp:lastPrinted>
  <dcterms:created xsi:type="dcterms:W3CDTF">2010-08-17T04:45:21Z</dcterms:created>
  <dcterms:modified xsi:type="dcterms:W3CDTF">2021-07-14T13:29:22Z</dcterms:modified>
  <cp:category/>
  <cp:version/>
  <cp:contentType/>
  <cp:contentStatus/>
</cp:coreProperties>
</file>