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'Лист1'!$A$1:$Q$92</definedName>
  </definedNames>
  <calcPr fullCalcOnLoad="1"/>
</workbook>
</file>

<file path=xl/sharedStrings.xml><?xml version="1.0" encoding="utf-8"?>
<sst xmlns="http://schemas.openxmlformats.org/spreadsheetml/2006/main" count="202" uniqueCount="176">
  <si>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</si>
  <si>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</si>
  <si>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</si>
  <si>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</si>
  <si>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</si>
  <si>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</si>
  <si>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</si>
  <si>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</si>
  <si>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</si>
  <si>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</si>
  <si>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</si>
  <si>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</si>
  <si>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</si>
  <si>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</si>
  <si>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</si>
  <si>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</si>
  <si>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</si>
  <si>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</si>
  <si>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</si>
  <si>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</si>
  <si>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</si>
  <si>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</si>
  <si>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</si>
  <si>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</si>
  <si>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</si>
  <si>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</si>
  <si>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</si>
  <si>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</si>
  <si>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</si>
  <si>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</si>
  <si>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</si>
  <si>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</si>
  <si>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</si>
  <si>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</si>
  <si>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</si>
  <si>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</si>
  <si>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</si>
  <si>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</si>
  <si>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</si>
  <si>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</si>
  <si>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</si>
  <si>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</si>
  <si>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</si>
  <si>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</si>
  <si>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</si>
  <si>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</si>
  <si>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</si>
  <si>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</si>
  <si>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</si>
  <si>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</si>
  <si>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</si>
  <si>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</si>
  <si>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</si>
  <si>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</si>
  <si>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</si>
  <si>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</si>
  <si>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</si>
  <si>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</si>
  <si>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</si>
  <si>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</si>
  <si>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</si>
  <si>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</si>
  <si>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</si>
  <si>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</si>
  <si>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</si>
  <si>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</si>
  <si>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</si>
  <si>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</si>
  <si>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</si>
  <si>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</si>
  <si>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</si>
  <si>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</si>
  <si>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</si>
  <si>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</si>
  <si>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</si>
  <si>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</si>
  <si>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</si>
  <si>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</si>
  <si>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</si>
  <si>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</si>
  <si>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</si>
  <si>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</si>
  <si>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</si>
  <si>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</si>
  <si>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</si>
  <si>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</si>
  <si>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</si>
  <si>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</si>
  <si>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</si>
  <si>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</si>
  <si>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</si>
  <si>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</si>
  <si>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</si>
  <si>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</si>
  <si>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</si>
  <si>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</si>
  <si>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</si>
  <si>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</si>
  <si>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</si>
  <si>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</si>
  <si>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</si>
  <si>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</si>
  <si>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</si>
  <si>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</si>
  <si>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2 02 25519 05 0000 150</t>
  </si>
  <si>
    <t>2 02 25097 05 0000 150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</si>
  <si>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</si>
  <si>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</si>
  <si>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</si>
  <si>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</si>
  <si>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</si>
  <si>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</si>
  <si>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</si>
  <si>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</si>
  <si>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</si>
  <si>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</si>
  <si>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</si>
  <si>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</si>
  <si>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2 02 25497 05 0000 150</t>
  </si>
  <si>
    <t>1 05 04000 01 0000 110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</si>
  <si>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</si>
  <si>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</si>
  <si>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</si>
  <si>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</si>
  <si>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</si>
  <si>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</si>
  <si>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</si>
  <si>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</si>
  <si>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</si>
  <si>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</si>
  <si>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</si>
  <si>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</si>
  <si>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</si>
  <si>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</si>
  <si>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</si>
  <si>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</si>
  <si>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</si>
  <si>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</si>
  <si>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</si>
  <si>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</si>
  <si>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</si>
  <si>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</si>
  <si>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>Прочие дотации бюджетам муниципальных районов</t>
  </si>
  <si>
    <t>2 02 19999 05 0000 151</t>
  </si>
  <si>
    <t>2 02 45555 05 0000 150</t>
  </si>
  <si>
    <t xml:space="preserve">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</si>
  <si>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1 13 02995 05 0000 130</t>
  </si>
  <si>
    <t>Прочие доходы от компенсации затрат бюджетов муниципальных районов</t>
  </si>
  <si>
    <t>2 02 27372 05 0000 150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</si>
  <si>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
</t>
  </si>
  <si>
    <t>2 02 49010 05 0000 150</t>
  </si>
  <si>
    <t xml:space="preserve">Межбюджетные трансферты, передаваемые бюджетам муниципальных районов, за счет средств резервного фонда Правительства Российской Федерации
</t>
  </si>
  <si>
    <t>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</si>
  <si>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</si>
  <si>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2 02 25513 05 0000 150</t>
  </si>
  <si>
    <t xml:space="preserve"> Субсидии бюджетам муниципальных районов на развитие сети учреждений культурно-досугового типа</t>
  </si>
  <si>
    <t>Процент исполнения к уточненному плану 2023г.</t>
  </si>
  <si>
    <t>1 09 00000 01 0000 110</t>
  </si>
  <si>
    <t>ЗАДОЛЖЕННОСТЬ И ПЕРЕРАСЧЕТЫ ПО ОТМЕНЕННЫМ НАЛОГАМ, СБОРАМ И ИНЫМ ОБЯЗАТЕЛЬНЫМ ПЛАТЕЖАМ</t>
  </si>
  <si>
    <t>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</si>
  <si>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</si>
  <si>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2 02 25372 05 0000 150</t>
  </si>
  <si>
    <t>Субсидии бюджетам муниципальных районов на развитие транспортной инфраструктуры на сельских территориях</t>
  </si>
  <si>
    <t>2 02 25590 05 0000 150</t>
  </si>
  <si>
    <t>Субсидии бюджетам муниципальных районов на техническое оснащение региональных и муниципальных музеев</t>
  </si>
  <si>
    <t>Процент исполнения к аналогичному периоду 2022 года.</t>
  </si>
  <si>
    <t>2 02 1999 05 0000 151</t>
  </si>
  <si>
    <t>2 02 20299 05 0000 150</t>
  </si>
  <si>
    <t xml:space="preserve">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</si>
  <si>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2 02 35112 05 0000 150</t>
  </si>
  <si>
    <t xml:space="preserve">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</si>
  <si>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Анализ об исполнении доходов бюджета муниципального образования "Гиагинский район" за 2023 год      
</t>
  </si>
  <si>
    <t>Фактическое исполнение на 01.01.2023 года</t>
  </si>
  <si>
    <t>Уточненный бюджет на 01.01.2024 года</t>
  </si>
  <si>
    <t>Фактическое исполнение на 01.01.2024 года</t>
  </si>
  <si>
    <t xml:space="preserve"> Субсидии бюджетам муниципальных районов на реализацию мероприятий по обеспечению жильем молодых семей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</si>
</sst>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184" fontId="0" fillId="0" borderId="0" xfId="0" applyNumberFormat="1" applyAlignment="1">
      <alignment/>
    </xf>
    <xf numFmtId="184" fontId="13" fillId="0" borderId="0" xfId="0" applyNumberFormat="1" applyFont="1" applyAlignment="1">
      <alignment vertical="top" wrapText="1"/>
    </xf>
    <xf numFmtId="184" fontId="0" fillId="0" borderId="0" xfId="0" applyNumberFormat="1" applyFont="1" applyAlignment="1">
      <alignment horizontal="left" vertical="top" wrapText="1"/>
    </xf>
    <xf numFmtId="184" fontId="1" fillId="0" borderId="0" xfId="0" applyNumberFormat="1" applyFont="1" applyAlignment="1">
      <alignment horizontal="center" wrapText="1"/>
    </xf>
    <xf numFmtId="184" fontId="2" fillId="0" borderId="0" xfId="0" applyNumberFormat="1" applyFont="1" applyBorder="1" applyAlignment="1">
      <alignment horizontal="center" vertical="top" wrapText="1"/>
    </xf>
    <xf numFmtId="184" fontId="1" fillId="0" borderId="0" xfId="0" applyNumberFormat="1" applyFont="1" applyAlignment="1">
      <alignment horizontal="right" wrapText="1"/>
    </xf>
    <xf numFmtId="0" fontId="10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4" fontId="53" fillId="33" borderId="12" xfId="0" applyNumberFormat="1" applyFont="1" applyFill="1" applyBorder="1" applyAlignment="1">
      <alignment horizontal="center" vertical="center" textRotation="90" wrapText="1"/>
    </xf>
    <xf numFmtId="184" fontId="53" fillId="33" borderId="13" xfId="0" applyNumberFormat="1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54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84" fontId="1" fillId="0" borderId="11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tabSelected="1" view="pageBreakPreview" zoomScaleSheetLayoutView="100" zoomScalePageLayoutView="0" workbookViewId="0" topLeftCell="A76">
      <selection activeCell="P92" sqref="P92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9.375" style="83" customWidth="1"/>
    <col min="14" max="14" width="15.875" style="83" customWidth="1"/>
    <col min="15" max="15" width="19.25390625" style="83" customWidth="1"/>
    <col min="16" max="17" width="14.875" style="83" customWidth="1"/>
    <col min="18" max="18" width="14.125" style="0" customWidth="1"/>
    <col min="19" max="19" width="37.625" style="0" customWidth="1"/>
  </cols>
  <sheetData>
    <row r="1" spans="3:19" ht="51" customHeight="1">
      <c r="C1" s="40" t="s">
        <v>79</v>
      </c>
      <c r="D1" s="40"/>
      <c r="E1" s="40" t="s">
        <v>82</v>
      </c>
      <c r="F1" s="40"/>
      <c r="G1" s="40" t="s">
        <v>84</v>
      </c>
      <c r="H1" s="40"/>
      <c r="K1" s="59" t="s">
        <v>112</v>
      </c>
      <c r="N1" s="84"/>
      <c r="O1" s="97"/>
      <c r="P1" s="97"/>
      <c r="Q1" s="97"/>
      <c r="R1" s="40"/>
      <c r="S1" s="40"/>
    </row>
    <row r="2" spans="1:19" ht="11.25" customHeight="1" hidden="1">
      <c r="A2" s="50"/>
      <c r="B2" s="50"/>
      <c r="C2" s="23" t="s">
        <v>78</v>
      </c>
      <c r="D2" s="23"/>
      <c r="E2" s="23" t="s">
        <v>78</v>
      </c>
      <c r="F2" s="23"/>
      <c r="G2" s="23" t="s">
        <v>78</v>
      </c>
      <c r="H2" s="23"/>
      <c r="I2" s="81"/>
      <c r="J2" s="81"/>
      <c r="K2" s="80"/>
      <c r="L2" s="79"/>
      <c r="M2" s="85"/>
      <c r="N2" s="85"/>
      <c r="O2" s="85"/>
      <c r="P2" s="85"/>
      <c r="Q2" s="85"/>
      <c r="R2" s="23"/>
      <c r="S2" s="23"/>
    </row>
    <row r="3" spans="1:19" ht="33" customHeight="1">
      <c r="A3" s="95" t="s">
        <v>171</v>
      </c>
      <c r="B3" s="95"/>
      <c r="C3" s="95"/>
      <c r="D3" s="95"/>
      <c r="E3" s="95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50"/>
      <c r="S3" s="50"/>
    </row>
    <row r="4" spans="1:19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86"/>
      <c r="N4" s="86"/>
      <c r="O4" s="86" t="s">
        <v>38</v>
      </c>
      <c r="P4" s="86"/>
      <c r="Q4" s="86"/>
      <c r="R4" s="18"/>
      <c r="S4" s="18"/>
    </row>
    <row r="5" spans="1:19" ht="55.5" customHeight="1">
      <c r="A5" s="98" t="s">
        <v>17</v>
      </c>
      <c r="B5" s="91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93" t="s">
        <v>172</v>
      </c>
      <c r="N5" s="93" t="s">
        <v>173</v>
      </c>
      <c r="O5" s="93" t="s">
        <v>174</v>
      </c>
      <c r="P5" s="93" t="s">
        <v>165</v>
      </c>
      <c r="Q5" s="93" t="s">
        <v>156</v>
      </c>
      <c r="R5" s="51"/>
      <c r="S5" s="51"/>
    </row>
    <row r="6" spans="1:19" ht="51.75" customHeight="1">
      <c r="A6" s="99"/>
      <c r="B6" s="92"/>
      <c r="C6" s="20"/>
      <c r="D6" s="20"/>
      <c r="E6" s="20"/>
      <c r="F6" s="20"/>
      <c r="G6" s="20"/>
      <c r="H6" s="20"/>
      <c r="I6" s="20"/>
      <c r="J6" s="20"/>
      <c r="K6" s="62"/>
      <c r="L6" s="68"/>
      <c r="M6" s="94"/>
      <c r="N6" s="94"/>
      <c r="O6" s="94"/>
      <c r="P6" s="94"/>
      <c r="Q6" s="94"/>
      <c r="R6" s="51"/>
      <c r="S6" s="51"/>
    </row>
    <row r="7" spans="1:19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 aca="true" t="shared" si="1" ref="J7:O7">J8+J27</f>
        <v>4789.7</v>
      </c>
      <c r="K7" s="43">
        <f t="shared" si="1"/>
        <v>159679.353</v>
      </c>
      <c r="L7" s="69">
        <f t="shared" si="1"/>
        <v>0</v>
      </c>
      <c r="M7" s="9">
        <f>M8+M27</f>
        <v>278247.00205</v>
      </c>
      <c r="N7" s="9">
        <f t="shared" si="1"/>
        <v>283770</v>
      </c>
      <c r="O7" s="9">
        <f t="shared" si="1"/>
        <v>288474.57148</v>
      </c>
      <c r="P7" s="9">
        <f aca="true" t="shared" si="2" ref="P7:P25">O7/M7*100</f>
        <v>103.67571594829334</v>
      </c>
      <c r="Q7" s="9">
        <f aca="true" t="shared" si="3" ref="Q7:Q21">O7/N7*100</f>
        <v>101.65788190435916</v>
      </c>
      <c r="R7" s="52"/>
      <c r="S7" s="52"/>
    </row>
    <row r="8" spans="1:19" ht="18.75">
      <c r="A8" s="35"/>
      <c r="B8" s="8" t="s">
        <v>36</v>
      </c>
      <c r="C8" s="9">
        <f aca="true" t="shared" si="4" ref="C8:I8">C9+C16+C22+C24+C11</f>
        <v>86793.461</v>
      </c>
      <c r="D8" s="9">
        <f t="shared" si="4"/>
        <v>4518.3</v>
      </c>
      <c r="E8" s="43">
        <f t="shared" si="4"/>
        <v>91311.761</v>
      </c>
      <c r="F8" s="43">
        <f t="shared" si="4"/>
        <v>0</v>
      </c>
      <c r="G8" s="9">
        <f t="shared" si="4"/>
        <v>91311.761</v>
      </c>
      <c r="H8" s="43">
        <f t="shared" si="4"/>
        <v>0</v>
      </c>
      <c r="I8" s="9">
        <f t="shared" si="4"/>
        <v>107248.40000000002</v>
      </c>
      <c r="J8" s="9">
        <f>J9+J16+J22+J24+J11</f>
        <v>3289.7</v>
      </c>
      <c r="K8" s="43">
        <f>K9+K16+K22+K24+K11</f>
        <v>110538.10000000002</v>
      </c>
      <c r="L8" s="69">
        <f>L9+L16+L22+L24+L11</f>
        <v>0</v>
      </c>
      <c r="M8" s="9">
        <f>M9+M16+M22+M24+M11</f>
        <v>185740.97</v>
      </c>
      <c r="N8" s="9">
        <f>N9+N16+N22+N24+N11+N26</f>
        <v>199966.89999999997</v>
      </c>
      <c r="O8" s="9">
        <f>O9+O16+O22+O24+O11+O26</f>
        <v>195860.76205000002</v>
      </c>
      <c r="P8" s="9">
        <f t="shared" si="2"/>
        <v>105.44833595409781</v>
      </c>
      <c r="Q8" s="9">
        <f t="shared" si="3"/>
        <v>97.94659118584129</v>
      </c>
      <c r="R8" s="52"/>
      <c r="S8" s="52"/>
    </row>
    <row r="9" spans="1:19" ht="18.75">
      <c r="A9" s="35" t="s">
        <v>26</v>
      </c>
      <c r="B9" s="21" t="s">
        <v>40</v>
      </c>
      <c r="C9" s="10">
        <f aca="true" t="shared" si="5" ref="C9:O9">C10</f>
        <v>38633</v>
      </c>
      <c r="D9" s="10">
        <f t="shared" si="5"/>
        <v>1967</v>
      </c>
      <c r="E9" s="44">
        <f t="shared" si="5"/>
        <v>40600</v>
      </c>
      <c r="F9" s="44">
        <f t="shared" si="5"/>
        <v>0</v>
      </c>
      <c r="G9" s="10">
        <f t="shared" si="5"/>
        <v>40600</v>
      </c>
      <c r="H9" s="44">
        <f t="shared" si="5"/>
        <v>0</v>
      </c>
      <c r="I9" s="10">
        <f t="shared" si="5"/>
        <v>47307.8</v>
      </c>
      <c r="J9" s="10">
        <f t="shared" si="5"/>
        <v>2342.1</v>
      </c>
      <c r="K9" s="44">
        <f t="shared" si="5"/>
        <v>49649.9</v>
      </c>
      <c r="L9" s="70">
        <f t="shared" si="5"/>
        <v>0</v>
      </c>
      <c r="M9" s="10">
        <f t="shared" si="5"/>
        <v>85709.14</v>
      </c>
      <c r="N9" s="10">
        <f t="shared" si="5"/>
        <v>91537.9</v>
      </c>
      <c r="O9" s="10">
        <f t="shared" si="5"/>
        <v>91559.36451</v>
      </c>
      <c r="P9" s="9">
        <f t="shared" si="2"/>
        <v>106.82567169615749</v>
      </c>
      <c r="Q9" s="9">
        <f t="shared" si="3"/>
        <v>100.02344876821513</v>
      </c>
      <c r="R9" s="53"/>
      <c r="S9" s="53"/>
    </row>
    <row r="10" spans="1:19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12">
        <v>85709.14</v>
      </c>
      <c r="N10" s="12">
        <v>91537.9</v>
      </c>
      <c r="O10" s="12">
        <v>91559.36451</v>
      </c>
      <c r="P10" s="9">
        <f t="shared" si="2"/>
        <v>106.82567169615749</v>
      </c>
      <c r="Q10" s="9">
        <f t="shared" si="3"/>
        <v>100.02344876821513</v>
      </c>
      <c r="R10" s="54"/>
      <c r="S10" s="54"/>
    </row>
    <row r="11" spans="1:19" ht="31.5">
      <c r="A11" s="35" t="s">
        <v>55</v>
      </c>
      <c r="B11" s="19" t="s">
        <v>39</v>
      </c>
      <c r="C11" s="26">
        <f aca="true" t="shared" si="6" ref="C11:I11">C12+C13+C14+C15</f>
        <v>113.161</v>
      </c>
      <c r="D11" s="26">
        <f t="shared" si="6"/>
        <v>0</v>
      </c>
      <c r="E11" s="46">
        <f t="shared" si="6"/>
        <v>113.161</v>
      </c>
      <c r="F11" s="46">
        <f t="shared" si="6"/>
        <v>0</v>
      </c>
      <c r="G11" s="26">
        <f t="shared" si="6"/>
        <v>113.161</v>
      </c>
      <c r="H11" s="46">
        <f t="shared" si="6"/>
        <v>0</v>
      </c>
      <c r="I11" s="26">
        <f t="shared" si="6"/>
        <v>413.1</v>
      </c>
      <c r="J11" s="26">
        <f aca="true" t="shared" si="7" ref="J11:O11">J12+J13+J14+J15</f>
        <v>0</v>
      </c>
      <c r="K11" s="46">
        <f t="shared" si="7"/>
        <v>413.1</v>
      </c>
      <c r="L11" s="72">
        <f t="shared" si="7"/>
        <v>0</v>
      </c>
      <c r="M11" s="26">
        <f>M12+M13+M14+M15</f>
        <v>691.96</v>
      </c>
      <c r="N11" s="26">
        <f t="shared" si="7"/>
        <v>784.4</v>
      </c>
      <c r="O11" s="26">
        <f t="shared" si="7"/>
        <v>726.78819</v>
      </c>
      <c r="P11" s="9">
        <f t="shared" si="2"/>
        <v>105.03326637377883</v>
      </c>
      <c r="Q11" s="9">
        <f t="shared" si="3"/>
        <v>92.65530214176441</v>
      </c>
      <c r="R11" s="55"/>
      <c r="S11" s="55"/>
    </row>
    <row r="12" spans="1:19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12">
        <v>346.89</v>
      </c>
      <c r="N12" s="12">
        <v>350.9</v>
      </c>
      <c r="O12" s="12">
        <v>376.58859</v>
      </c>
      <c r="P12" s="9">
        <f t="shared" si="2"/>
        <v>108.56138545360201</v>
      </c>
      <c r="Q12" s="9">
        <f t="shared" si="3"/>
        <v>107.32077229980052</v>
      </c>
      <c r="R12" s="54"/>
      <c r="S12" s="54"/>
    </row>
    <row r="13" spans="1:19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12">
        <v>1.87</v>
      </c>
      <c r="N13" s="12">
        <v>2</v>
      </c>
      <c r="O13" s="12">
        <v>1.96686</v>
      </c>
      <c r="P13" s="9">
        <f t="shared" si="2"/>
        <v>105.17967914438502</v>
      </c>
      <c r="Q13" s="9">
        <f t="shared" si="3"/>
        <v>98.343</v>
      </c>
      <c r="R13" s="54"/>
      <c r="S13" s="54"/>
    </row>
    <row r="14" spans="1:19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12">
        <v>383</v>
      </c>
      <c r="N14" s="12">
        <v>475</v>
      </c>
      <c r="O14" s="12">
        <v>389.23366</v>
      </c>
      <c r="P14" s="9">
        <f t="shared" si="2"/>
        <v>101.62758746736291</v>
      </c>
      <c r="Q14" s="9">
        <f t="shared" si="3"/>
        <v>81.94392842105262</v>
      </c>
      <c r="R14" s="54"/>
      <c r="S14" s="54"/>
    </row>
    <row r="15" spans="1:19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13">
        <v>-39.8</v>
      </c>
      <c r="N15" s="13">
        <v>-43.5</v>
      </c>
      <c r="O15" s="13">
        <v>-41.00092</v>
      </c>
      <c r="P15" s="9">
        <f t="shared" si="2"/>
        <v>103.01738693467337</v>
      </c>
      <c r="Q15" s="9">
        <f t="shared" si="3"/>
        <v>94.25498850574712</v>
      </c>
      <c r="R15" s="54"/>
      <c r="S15" s="54"/>
    </row>
    <row r="16" spans="1:19" ht="18.75">
      <c r="A16" s="35" t="s">
        <v>27</v>
      </c>
      <c r="B16" s="21" t="s">
        <v>41</v>
      </c>
      <c r="C16" s="9">
        <f aca="true" t="shared" si="8" ref="C16:I16">C17+C18+C19+C20</f>
        <v>32310.7</v>
      </c>
      <c r="D16" s="9">
        <f t="shared" si="8"/>
        <v>1977.8000000000002</v>
      </c>
      <c r="E16" s="43">
        <f t="shared" si="8"/>
        <v>34288.5</v>
      </c>
      <c r="F16" s="43">
        <f t="shared" si="8"/>
        <v>0</v>
      </c>
      <c r="G16" s="9">
        <f t="shared" si="8"/>
        <v>34288.5</v>
      </c>
      <c r="H16" s="43">
        <f t="shared" si="8"/>
        <v>0</v>
      </c>
      <c r="I16" s="9">
        <f t="shared" si="8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9">
        <f>M17+M18+M19+M20+M21</f>
        <v>71648.93</v>
      </c>
      <c r="N16" s="9">
        <f>N17+N18+N19+N20+N21</f>
        <v>68587.2</v>
      </c>
      <c r="O16" s="9">
        <f>O17+O18+O19+O20+O21</f>
        <v>65619.92071</v>
      </c>
      <c r="P16" s="9">
        <f t="shared" si="2"/>
        <v>91.58534636874552</v>
      </c>
      <c r="Q16" s="9">
        <f t="shared" si="3"/>
        <v>95.67371274815127</v>
      </c>
      <c r="R16" s="52"/>
      <c r="S16" s="52"/>
    </row>
    <row r="17" spans="1:19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12">
        <v>32207.52</v>
      </c>
      <c r="N17" s="12">
        <v>28507.3</v>
      </c>
      <c r="O17" s="12">
        <v>36692.80472</v>
      </c>
      <c r="P17" s="9">
        <f t="shared" si="2"/>
        <v>113.92620332146033</v>
      </c>
      <c r="Q17" s="9">
        <f t="shared" si="3"/>
        <v>128.71371445208771</v>
      </c>
      <c r="R17" s="54"/>
      <c r="S17" s="54"/>
    </row>
    <row r="18" spans="1:19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12">
        <v>201.71</v>
      </c>
      <c r="N18" s="12">
        <v>0</v>
      </c>
      <c r="O18" s="12">
        <v>30.91396</v>
      </c>
      <c r="P18" s="9">
        <f t="shared" si="2"/>
        <v>15.325943185761737</v>
      </c>
      <c r="Q18" s="9">
        <v>0</v>
      </c>
      <c r="R18" s="54"/>
      <c r="S18" s="54"/>
    </row>
    <row r="19" spans="1:19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12">
        <v>33930.83</v>
      </c>
      <c r="N19" s="12">
        <v>33280.2</v>
      </c>
      <c r="O19" s="12">
        <v>26354.69496</v>
      </c>
      <c r="P19" s="9">
        <f t="shared" si="2"/>
        <v>77.67182518081638</v>
      </c>
      <c r="Q19" s="9">
        <f t="shared" si="3"/>
        <v>79.19031424090001</v>
      </c>
      <c r="R19" s="54"/>
      <c r="S19" s="54"/>
    </row>
    <row r="20" spans="1:19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15">
        <v>0</v>
      </c>
      <c r="N20" s="15">
        <v>0</v>
      </c>
      <c r="O20" s="15">
        <v>0</v>
      </c>
      <c r="P20" s="9" t="e">
        <f t="shared" si="2"/>
        <v>#DIV/0!</v>
      </c>
      <c r="Q20" s="9" t="e">
        <f t="shared" si="3"/>
        <v>#DIV/0!</v>
      </c>
      <c r="R20" s="56"/>
      <c r="S20" s="56"/>
    </row>
    <row r="21" spans="1:19" ht="18.75">
      <c r="A21" s="36" t="s">
        <v>119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12">
        <v>5308.87</v>
      </c>
      <c r="N21" s="12">
        <v>6799.7</v>
      </c>
      <c r="O21" s="12">
        <v>2541.50707</v>
      </c>
      <c r="P21" s="9">
        <f t="shared" si="2"/>
        <v>47.8728443152686</v>
      </c>
      <c r="Q21" s="9">
        <f t="shared" si="3"/>
        <v>37.37675294498287</v>
      </c>
      <c r="R21" s="54"/>
      <c r="S21" s="54"/>
    </row>
    <row r="22" spans="1:19" ht="18.75">
      <c r="A22" s="35" t="s">
        <v>30</v>
      </c>
      <c r="B22" s="21" t="s">
        <v>42</v>
      </c>
      <c r="C22" s="9">
        <f aca="true" t="shared" si="9" ref="C22:O22">C23</f>
        <v>13331.6</v>
      </c>
      <c r="D22" s="9">
        <f t="shared" si="9"/>
        <v>132.4</v>
      </c>
      <c r="E22" s="43">
        <f t="shared" si="9"/>
        <v>13464</v>
      </c>
      <c r="F22" s="43">
        <f t="shared" si="9"/>
        <v>0</v>
      </c>
      <c r="G22" s="9">
        <f t="shared" si="9"/>
        <v>13464</v>
      </c>
      <c r="H22" s="43">
        <f t="shared" si="9"/>
        <v>0</v>
      </c>
      <c r="I22" s="9">
        <f t="shared" si="9"/>
        <v>16493.1</v>
      </c>
      <c r="J22" s="9">
        <f t="shared" si="9"/>
        <v>155.1</v>
      </c>
      <c r="K22" s="43">
        <f t="shared" si="9"/>
        <v>16648.199999999997</v>
      </c>
      <c r="L22" s="69">
        <f t="shared" si="9"/>
        <v>0</v>
      </c>
      <c r="M22" s="9">
        <f t="shared" si="9"/>
        <v>24476.04</v>
      </c>
      <c r="N22" s="9">
        <f t="shared" si="9"/>
        <v>35796.8</v>
      </c>
      <c r="O22" s="9">
        <f t="shared" si="9"/>
        <v>34721.61758</v>
      </c>
      <c r="P22" s="9">
        <f t="shared" si="2"/>
        <v>141.8596210007828</v>
      </c>
      <c r="Q22" s="9">
        <f aca="true" t="shared" si="10" ref="Q22:Q34">O22/N22*100</f>
        <v>96.99642867518882</v>
      </c>
      <c r="R22" s="52"/>
      <c r="S22" s="52"/>
    </row>
    <row r="23" spans="1:19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12">
        <v>24476.04</v>
      </c>
      <c r="N23" s="12">
        <v>35796.8</v>
      </c>
      <c r="O23" s="12">
        <v>34721.61758</v>
      </c>
      <c r="P23" s="9">
        <f t="shared" si="2"/>
        <v>141.8596210007828</v>
      </c>
      <c r="Q23" s="9">
        <f t="shared" si="10"/>
        <v>96.99642867518882</v>
      </c>
      <c r="R23" s="54"/>
      <c r="S23" s="54"/>
    </row>
    <row r="24" spans="1:19" ht="18.75">
      <c r="A24" s="35" t="s">
        <v>32</v>
      </c>
      <c r="B24" s="21" t="s">
        <v>43</v>
      </c>
      <c r="C24" s="9">
        <f aca="true" t="shared" si="11" ref="C24:I24">C25+C26</f>
        <v>2405</v>
      </c>
      <c r="D24" s="9">
        <f t="shared" si="11"/>
        <v>441.1</v>
      </c>
      <c r="E24" s="43">
        <f t="shared" si="11"/>
        <v>2846.1</v>
      </c>
      <c r="F24" s="43">
        <f t="shared" si="11"/>
        <v>0</v>
      </c>
      <c r="G24" s="9">
        <f t="shared" si="11"/>
        <v>2846.1</v>
      </c>
      <c r="H24" s="43">
        <f t="shared" si="11"/>
        <v>0</v>
      </c>
      <c r="I24" s="9">
        <f t="shared" si="11"/>
        <v>2861.1</v>
      </c>
      <c r="J24" s="9">
        <f>J25+J26</f>
        <v>0</v>
      </c>
      <c r="K24" s="43">
        <f>K25+K26</f>
        <v>2861.1</v>
      </c>
      <c r="L24" s="69">
        <f>L25+L26</f>
        <v>0</v>
      </c>
      <c r="M24" s="9">
        <f>M25+M26</f>
        <v>3214.9</v>
      </c>
      <c r="N24" s="9">
        <f>N25</f>
        <v>3260.6</v>
      </c>
      <c r="O24" s="9">
        <f>O25</f>
        <v>3232.41367</v>
      </c>
      <c r="P24" s="9">
        <f t="shared" si="2"/>
        <v>100.54476562256991</v>
      </c>
      <c r="Q24" s="9">
        <f t="shared" si="10"/>
        <v>99.1355477519475</v>
      </c>
      <c r="R24" s="52"/>
      <c r="S24" s="52"/>
    </row>
    <row r="25" spans="1:19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12">
        <v>3214.9</v>
      </c>
      <c r="N25" s="12">
        <v>3260.6</v>
      </c>
      <c r="O25" s="12">
        <v>3232.41367</v>
      </c>
      <c r="P25" s="9">
        <f t="shared" si="2"/>
        <v>100.54476562256991</v>
      </c>
      <c r="Q25" s="9">
        <f t="shared" si="10"/>
        <v>99.1355477519475</v>
      </c>
      <c r="R25" s="54"/>
      <c r="S25" s="54"/>
    </row>
    <row r="26" spans="1:19" s="89" customFormat="1" ht="31.5">
      <c r="A26" s="35" t="s">
        <v>157</v>
      </c>
      <c r="B26" s="16" t="s">
        <v>158</v>
      </c>
      <c r="C26" s="17">
        <v>5</v>
      </c>
      <c r="D26" s="17">
        <v>0</v>
      </c>
      <c r="E26" s="49">
        <v>5</v>
      </c>
      <c r="F26" s="49">
        <v>0</v>
      </c>
      <c r="G26" s="9">
        <f>F26+E26</f>
        <v>5</v>
      </c>
      <c r="H26" s="49">
        <v>0</v>
      </c>
      <c r="I26" s="9">
        <v>20</v>
      </c>
      <c r="J26" s="9">
        <v>0</v>
      </c>
      <c r="K26" s="43">
        <f>J26+I26</f>
        <v>20</v>
      </c>
      <c r="L26" s="69">
        <v>0</v>
      </c>
      <c r="M26" s="9">
        <v>0</v>
      </c>
      <c r="N26" s="9">
        <v>0</v>
      </c>
      <c r="O26" s="9">
        <v>0.65739</v>
      </c>
      <c r="P26" s="9">
        <v>0</v>
      </c>
      <c r="Q26" s="9">
        <v>0</v>
      </c>
      <c r="R26" s="52"/>
      <c r="S26" s="52"/>
    </row>
    <row r="27" spans="1:19" ht="18.75">
      <c r="A27" s="36"/>
      <c r="B27" s="16" t="s">
        <v>45</v>
      </c>
      <c r="C27" s="17">
        <f aca="true" t="shared" si="12" ref="C27:L27">C28+C38+C40+C44+C45</f>
        <v>39435.5</v>
      </c>
      <c r="D27" s="17">
        <f t="shared" si="12"/>
        <v>8002.4</v>
      </c>
      <c r="E27" s="49">
        <f t="shared" si="12"/>
        <v>47437.899999999994</v>
      </c>
      <c r="F27" s="49">
        <f t="shared" si="12"/>
        <v>0</v>
      </c>
      <c r="G27" s="17">
        <f t="shared" si="12"/>
        <v>47437.899999999994</v>
      </c>
      <c r="H27" s="49">
        <f t="shared" si="12"/>
        <v>0</v>
      </c>
      <c r="I27" s="17">
        <f t="shared" si="12"/>
        <v>47641.253</v>
      </c>
      <c r="J27" s="17">
        <f t="shared" si="12"/>
        <v>1500</v>
      </c>
      <c r="K27" s="49">
        <f t="shared" si="12"/>
        <v>49141.253</v>
      </c>
      <c r="L27" s="75">
        <f t="shared" si="12"/>
        <v>0</v>
      </c>
      <c r="M27" s="17">
        <f>M28+M38+M40+M44+M45+M36</f>
        <v>92506.03205</v>
      </c>
      <c r="N27" s="17">
        <f>N28+N38+N40+N44+N45+N36</f>
        <v>83803.1</v>
      </c>
      <c r="O27" s="17">
        <f>O28+O38+O40+O44+O45+O36</f>
        <v>92613.80942999998</v>
      </c>
      <c r="P27" s="9">
        <f>O27/M27*100</f>
        <v>100.11650848881047</v>
      </c>
      <c r="Q27" s="9">
        <f t="shared" si="10"/>
        <v>110.51358413948884</v>
      </c>
      <c r="R27" s="57"/>
      <c r="S27" s="57"/>
    </row>
    <row r="28" spans="1:19" ht="31.5">
      <c r="A28" s="35" t="s">
        <v>34</v>
      </c>
      <c r="B28" s="19" t="s">
        <v>44</v>
      </c>
      <c r="C28" s="9">
        <f aca="true" t="shared" si="13" ref="C28:H28">C29+C30+C31+C32+C33</f>
        <v>36473</v>
      </c>
      <c r="D28" s="9">
        <f t="shared" si="13"/>
        <v>7276</v>
      </c>
      <c r="E28" s="43">
        <f t="shared" si="13"/>
        <v>43749</v>
      </c>
      <c r="F28" s="43">
        <f t="shared" si="13"/>
        <v>0</v>
      </c>
      <c r="G28" s="9">
        <f t="shared" si="13"/>
        <v>43749</v>
      </c>
      <c r="H28" s="43">
        <f t="shared" si="13"/>
        <v>0</v>
      </c>
      <c r="I28" s="9">
        <f>I29+I30+I31+I32+I33+I34</f>
        <v>44456.352999999996</v>
      </c>
      <c r="J28" s="9">
        <f>J29+J30+J31+J32+J33+J34</f>
        <v>0</v>
      </c>
      <c r="K28" s="43">
        <f>K29+K30+K31+K32+K33+K34</f>
        <v>44456.352999999996</v>
      </c>
      <c r="L28" s="69">
        <f>L29+L30+L31+L32+L33+L34</f>
        <v>0</v>
      </c>
      <c r="M28" s="9">
        <f>M30+M31+M32+M34+M35+M29</f>
        <v>83453.78205000001</v>
      </c>
      <c r="N28" s="9">
        <f>N29+N30+N31+N32+N33+N34+N35</f>
        <v>80059.70000000001</v>
      </c>
      <c r="O28" s="9">
        <f>O29+O30+O31+O32+O33+O34+O35</f>
        <v>86310.25704999999</v>
      </c>
      <c r="P28" s="9">
        <f>O28/M28*100</f>
        <v>103.42282270477396</v>
      </c>
      <c r="Q28" s="9">
        <f t="shared" si="10"/>
        <v>107.80737006259076</v>
      </c>
      <c r="R28" s="52"/>
      <c r="S28" s="52"/>
    </row>
    <row r="29" spans="1:19" ht="31.5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12">
        <v>1.45205</v>
      </c>
      <c r="N29" s="12">
        <v>0</v>
      </c>
      <c r="O29" s="12">
        <v>0</v>
      </c>
      <c r="P29" s="9">
        <v>0</v>
      </c>
      <c r="Q29" s="9">
        <v>0</v>
      </c>
      <c r="R29" s="54"/>
      <c r="S29" s="54"/>
    </row>
    <row r="30" spans="1:19" ht="63">
      <c r="A30" s="36" t="s">
        <v>86</v>
      </c>
      <c r="B30" s="14" t="s">
        <v>85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12">
        <v>76871.85</v>
      </c>
      <c r="N30" s="12">
        <v>73862.6</v>
      </c>
      <c r="O30" s="12">
        <v>79883.71479</v>
      </c>
      <c r="P30" s="9">
        <f aca="true" t="shared" si="14" ref="P30:P37">O30/M30*100</f>
        <v>103.91803344137027</v>
      </c>
      <c r="Q30" s="9">
        <f t="shared" si="10"/>
        <v>108.15177747601628</v>
      </c>
      <c r="R30" s="54"/>
      <c r="S30" s="54"/>
    </row>
    <row r="31" spans="1:19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12">
        <v>6296.57</v>
      </c>
      <c r="N31" s="12">
        <v>5868</v>
      </c>
      <c r="O31" s="12">
        <v>5978.53308</v>
      </c>
      <c r="P31" s="9">
        <f t="shared" si="14"/>
        <v>94.94904495622221</v>
      </c>
      <c r="Q31" s="9">
        <f t="shared" si="10"/>
        <v>101.88365848670757</v>
      </c>
      <c r="R31" s="54"/>
      <c r="S31" s="54"/>
    </row>
    <row r="32" spans="1:19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12">
        <v>172.93</v>
      </c>
      <c r="N32" s="12">
        <v>204.6</v>
      </c>
      <c r="O32" s="12">
        <v>294.37366</v>
      </c>
      <c r="P32" s="9">
        <f t="shared" si="14"/>
        <v>170.22706297345744</v>
      </c>
      <c r="Q32" s="9">
        <f t="shared" si="10"/>
        <v>143.8776441837732</v>
      </c>
      <c r="R32" s="54"/>
      <c r="S32" s="54"/>
    </row>
    <row r="33" spans="1:19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15">
        <v>0</v>
      </c>
      <c r="N33" s="15">
        <v>0</v>
      </c>
      <c r="O33" s="15">
        <v>0</v>
      </c>
      <c r="P33" s="9" t="e">
        <f t="shared" si="14"/>
        <v>#DIV/0!</v>
      </c>
      <c r="Q33" s="9" t="e">
        <f t="shared" si="10"/>
        <v>#DIV/0!</v>
      </c>
      <c r="R33" s="56"/>
      <c r="S33" s="56"/>
    </row>
    <row r="34" spans="1:19" ht="82.5" customHeight="1">
      <c r="A34" s="37" t="s">
        <v>89</v>
      </c>
      <c r="B34" s="14" t="s">
        <v>93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12">
        <v>84.81</v>
      </c>
      <c r="N34" s="12">
        <v>117.5</v>
      </c>
      <c r="O34" s="12">
        <v>112.43089</v>
      </c>
      <c r="P34" s="9">
        <f t="shared" si="14"/>
        <v>132.56796368352786</v>
      </c>
      <c r="Q34" s="9">
        <f t="shared" si="10"/>
        <v>95.68586382978724</v>
      </c>
      <c r="R34" s="54"/>
      <c r="S34" s="54"/>
    </row>
    <row r="35" spans="1:19" ht="82.5" customHeight="1">
      <c r="A35" s="37" t="s">
        <v>141</v>
      </c>
      <c r="B35" s="14" t="s">
        <v>140</v>
      </c>
      <c r="C35" s="15">
        <v>19.6</v>
      </c>
      <c r="D35" s="15">
        <v>0</v>
      </c>
      <c r="E35" s="48">
        <v>19.6</v>
      </c>
      <c r="F35" s="48">
        <v>0</v>
      </c>
      <c r="G35" s="12">
        <f>F35+E35</f>
        <v>19.6</v>
      </c>
      <c r="H35" s="48">
        <v>0</v>
      </c>
      <c r="I35" s="12">
        <v>120.2</v>
      </c>
      <c r="J35" s="12">
        <v>0</v>
      </c>
      <c r="K35" s="45">
        <f>J35+I35</f>
        <v>120.2</v>
      </c>
      <c r="L35" s="71">
        <v>0</v>
      </c>
      <c r="M35" s="12">
        <v>26.17</v>
      </c>
      <c r="N35" s="12">
        <v>7</v>
      </c>
      <c r="O35" s="12">
        <v>41.20463</v>
      </c>
      <c r="P35" s="9">
        <f t="shared" si="14"/>
        <v>157.44986625907526</v>
      </c>
      <c r="Q35" s="9">
        <f>O35/N35*100</f>
        <v>588.6375714285714</v>
      </c>
      <c r="R35" s="54"/>
      <c r="S35" s="54"/>
    </row>
    <row r="36" spans="1:19" ht="18.75">
      <c r="A36" s="35" t="s">
        <v>115</v>
      </c>
      <c r="B36" s="19" t="s">
        <v>46</v>
      </c>
      <c r="C36" s="9">
        <f aca="true" t="shared" si="15" ref="C36:O38">C37</f>
        <v>1100</v>
      </c>
      <c r="D36" s="9">
        <f t="shared" si="15"/>
        <v>0</v>
      </c>
      <c r="E36" s="43">
        <f t="shared" si="15"/>
        <v>1100</v>
      </c>
      <c r="F36" s="43">
        <f t="shared" si="15"/>
        <v>0</v>
      </c>
      <c r="G36" s="9">
        <f t="shared" si="15"/>
        <v>1100</v>
      </c>
      <c r="H36" s="43">
        <f t="shared" si="15"/>
        <v>0</v>
      </c>
      <c r="I36" s="9">
        <f t="shared" si="15"/>
        <v>591.3</v>
      </c>
      <c r="J36" s="9">
        <f t="shared" si="15"/>
        <v>0</v>
      </c>
      <c r="K36" s="43">
        <f t="shared" si="15"/>
        <v>591.3</v>
      </c>
      <c r="L36" s="69">
        <f t="shared" si="15"/>
        <v>0</v>
      </c>
      <c r="M36" s="9">
        <f t="shared" si="15"/>
        <v>327.67</v>
      </c>
      <c r="N36" s="9">
        <f t="shared" si="15"/>
        <v>0</v>
      </c>
      <c r="O36" s="9">
        <f t="shared" si="15"/>
        <v>222.6638</v>
      </c>
      <c r="P36" s="9">
        <f t="shared" si="14"/>
        <v>67.95367290261544</v>
      </c>
      <c r="Q36" s="9">
        <v>0</v>
      </c>
      <c r="R36" s="52"/>
      <c r="S36" s="52"/>
    </row>
    <row r="37" spans="1:19" ht="18.75">
      <c r="A37" s="36" t="s">
        <v>146</v>
      </c>
      <c r="B37" s="11" t="s">
        <v>147</v>
      </c>
      <c r="C37" s="12">
        <v>1100</v>
      </c>
      <c r="D37" s="12">
        <v>0</v>
      </c>
      <c r="E37" s="45">
        <v>1100</v>
      </c>
      <c r="F37" s="45">
        <v>0</v>
      </c>
      <c r="G37" s="12">
        <f>F37+E37</f>
        <v>1100</v>
      </c>
      <c r="H37" s="45">
        <v>0</v>
      </c>
      <c r="I37" s="12">
        <v>591.3</v>
      </c>
      <c r="J37" s="12">
        <v>0</v>
      </c>
      <c r="K37" s="45">
        <f>J37+I37</f>
        <v>591.3</v>
      </c>
      <c r="L37" s="71">
        <v>0</v>
      </c>
      <c r="M37" s="12">
        <v>327.67</v>
      </c>
      <c r="N37" s="12">
        <v>0</v>
      </c>
      <c r="O37" s="12">
        <v>222.6638</v>
      </c>
      <c r="P37" s="9">
        <f t="shared" si="14"/>
        <v>67.95367290261544</v>
      </c>
      <c r="Q37" s="9">
        <v>0</v>
      </c>
      <c r="R37" s="54"/>
      <c r="S37" s="54"/>
    </row>
    <row r="38" spans="1:19" ht="18.75">
      <c r="A38" s="35" t="s">
        <v>67</v>
      </c>
      <c r="B38" s="19" t="s">
        <v>46</v>
      </c>
      <c r="C38" s="9">
        <f t="shared" si="15"/>
        <v>1100</v>
      </c>
      <c r="D38" s="9">
        <f t="shared" si="15"/>
        <v>0</v>
      </c>
      <c r="E38" s="43">
        <f t="shared" si="15"/>
        <v>1100</v>
      </c>
      <c r="F38" s="43">
        <f t="shared" si="15"/>
        <v>0</v>
      </c>
      <c r="G38" s="9">
        <f t="shared" si="15"/>
        <v>1100</v>
      </c>
      <c r="H38" s="43">
        <f t="shared" si="15"/>
        <v>0</v>
      </c>
      <c r="I38" s="9">
        <f t="shared" si="15"/>
        <v>591.3</v>
      </c>
      <c r="J38" s="9">
        <f t="shared" si="15"/>
        <v>0</v>
      </c>
      <c r="K38" s="43">
        <f t="shared" si="15"/>
        <v>591.3</v>
      </c>
      <c r="L38" s="69">
        <f t="shared" si="15"/>
        <v>0</v>
      </c>
      <c r="M38" s="9">
        <f t="shared" si="15"/>
        <v>245.76</v>
      </c>
      <c r="N38" s="9">
        <f t="shared" si="15"/>
        <v>369.2</v>
      </c>
      <c r="O38" s="9">
        <f t="shared" si="15"/>
        <v>249.86187</v>
      </c>
      <c r="P38" s="9">
        <f aca="true" t="shared" si="16" ref="P38:P44">O38/M38*100</f>
        <v>101.66905517578127</v>
      </c>
      <c r="Q38" s="9">
        <f aca="true" t="shared" si="17" ref="Q38:Q50">O38/N38*100</f>
        <v>67.6765628385699</v>
      </c>
      <c r="R38" s="52"/>
      <c r="S38" s="52"/>
    </row>
    <row r="39" spans="1:19" ht="18.75">
      <c r="A39" s="36" t="s">
        <v>35</v>
      </c>
      <c r="B39" s="11" t="s">
        <v>8</v>
      </c>
      <c r="C39" s="12">
        <v>1100</v>
      </c>
      <c r="D39" s="12">
        <v>0</v>
      </c>
      <c r="E39" s="45">
        <v>1100</v>
      </c>
      <c r="F39" s="45">
        <v>0</v>
      </c>
      <c r="G39" s="12">
        <f>F39+E39</f>
        <v>1100</v>
      </c>
      <c r="H39" s="45">
        <v>0</v>
      </c>
      <c r="I39" s="12">
        <v>591.3</v>
      </c>
      <c r="J39" s="12">
        <v>0</v>
      </c>
      <c r="K39" s="45">
        <f>J39+I39</f>
        <v>591.3</v>
      </c>
      <c r="L39" s="71">
        <v>0</v>
      </c>
      <c r="M39" s="12">
        <v>245.76</v>
      </c>
      <c r="N39" s="12">
        <v>369.2</v>
      </c>
      <c r="O39" s="12">
        <v>249.86187</v>
      </c>
      <c r="P39" s="9">
        <f t="shared" si="16"/>
        <v>101.66905517578127</v>
      </c>
      <c r="Q39" s="9">
        <f t="shared" si="17"/>
        <v>67.6765628385699</v>
      </c>
      <c r="R39" s="54"/>
      <c r="S39" s="54"/>
    </row>
    <row r="40" spans="1:19" ht="18.75">
      <c r="A40" s="35" t="s">
        <v>9</v>
      </c>
      <c r="B40" s="19" t="s">
        <v>47</v>
      </c>
      <c r="C40" s="9">
        <f>C41</f>
        <v>66.3</v>
      </c>
      <c r="D40" s="9">
        <f aca="true" t="shared" si="18" ref="D40:I40">D41+D43</f>
        <v>726.4</v>
      </c>
      <c r="E40" s="43">
        <f t="shared" si="18"/>
        <v>792.6999999999999</v>
      </c>
      <c r="F40" s="43">
        <f t="shared" si="18"/>
        <v>0</v>
      </c>
      <c r="G40" s="9">
        <f t="shared" si="18"/>
        <v>792.6999999999999</v>
      </c>
      <c r="H40" s="43">
        <f t="shared" si="18"/>
        <v>0</v>
      </c>
      <c r="I40" s="9">
        <f t="shared" si="18"/>
        <v>300</v>
      </c>
      <c r="J40" s="9">
        <f>J41+J43</f>
        <v>1500</v>
      </c>
      <c r="K40" s="43">
        <f>K41+K43</f>
        <v>1800</v>
      </c>
      <c r="L40" s="69">
        <f>L41+L43</f>
        <v>0</v>
      </c>
      <c r="M40" s="9">
        <f>M41+M43+M42</f>
        <v>6597.41</v>
      </c>
      <c r="N40" s="9">
        <f>N41+N43+N42</f>
        <v>1981.4</v>
      </c>
      <c r="O40" s="9">
        <f>O41+O43+O42</f>
        <v>4489.8993900000005</v>
      </c>
      <c r="P40" s="9">
        <f t="shared" si="16"/>
        <v>68.05548525860907</v>
      </c>
      <c r="Q40" s="9">
        <f t="shared" si="17"/>
        <v>226.60237155546582</v>
      </c>
      <c r="R40" s="52"/>
      <c r="S40" s="52"/>
    </row>
    <row r="41" spans="1:19" ht="47.25">
      <c r="A41" s="37" t="s">
        <v>88</v>
      </c>
      <c r="B41" s="14" t="s">
        <v>87</v>
      </c>
      <c r="C41" s="15">
        <v>66.3</v>
      </c>
      <c r="D41" s="15">
        <v>0</v>
      </c>
      <c r="E41" s="48">
        <v>66.3</v>
      </c>
      <c r="F41" s="48">
        <v>0</v>
      </c>
      <c r="G41" s="12">
        <f>F41+E41</f>
        <v>66.3</v>
      </c>
      <c r="H41" s="48">
        <v>0</v>
      </c>
      <c r="I41" s="12">
        <v>200</v>
      </c>
      <c r="J41" s="12">
        <v>1500</v>
      </c>
      <c r="K41" s="45">
        <f>J41+I41</f>
        <v>1700</v>
      </c>
      <c r="L41" s="71">
        <v>0</v>
      </c>
      <c r="M41" s="12">
        <v>2408.19</v>
      </c>
      <c r="N41" s="12">
        <v>1981.4</v>
      </c>
      <c r="O41" s="12">
        <v>4480.00338</v>
      </c>
      <c r="P41" s="9">
        <f t="shared" si="16"/>
        <v>186.0319733908039</v>
      </c>
      <c r="Q41" s="9">
        <f t="shared" si="17"/>
        <v>226.10292621378824</v>
      </c>
      <c r="R41" s="54"/>
      <c r="S41" s="54"/>
    </row>
    <row r="42" spans="1:19" ht="66" customHeight="1">
      <c r="A42" s="37" t="s">
        <v>152</v>
      </c>
      <c r="B42" s="14" t="s">
        <v>153</v>
      </c>
      <c r="C42" s="15">
        <v>0</v>
      </c>
      <c r="D42" s="15">
        <v>726.4</v>
      </c>
      <c r="E42" s="48">
        <f>D42+C42</f>
        <v>726.4</v>
      </c>
      <c r="F42" s="48">
        <v>0</v>
      </c>
      <c r="G42" s="12">
        <f>F42+E42</f>
        <v>726.4</v>
      </c>
      <c r="H42" s="48">
        <v>0</v>
      </c>
      <c r="I42" s="12">
        <v>100</v>
      </c>
      <c r="J42" s="12">
        <v>0</v>
      </c>
      <c r="K42" s="45">
        <f>J42+I42</f>
        <v>100</v>
      </c>
      <c r="L42" s="71">
        <v>0</v>
      </c>
      <c r="M42" s="12">
        <v>0</v>
      </c>
      <c r="N42" s="12">
        <v>0</v>
      </c>
      <c r="O42" s="12">
        <v>5.76</v>
      </c>
      <c r="P42" s="9">
        <v>0</v>
      </c>
      <c r="Q42" s="9">
        <v>0</v>
      </c>
      <c r="R42" s="54"/>
      <c r="S42" s="54"/>
    </row>
    <row r="43" spans="1:19" ht="66" customHeight="1">
      <c r="A43" s="37" t="s">
        <v>128</v>
      </c>
      <c r="B43" s="14" t="s">
        <v>129</v>
      </c>
      <c r="C43" s="15">
        <v>0</v>
      </c>
      <c r="D43" s="15">
        <v>726.4</v>
      </c>
      <c r="E43" s="48">
        <f>D43+C43</f>
        <v>726.4</v>
      </c>
      <c r="F43" s="48">
        <v>0</v>
      </c>
      <c r="G43" s="12">
        <f>F43+E43</f>
        <v>726.4</v>
      </c>
      <c r="H43" s="48">
        <v>0</v>
      </c>
      <c r="I43" s="12">
        <v>100</v>
      </c>
      <c r="J43" s="12">
        <v>0</v>
      </c>
      <c r="K43" s="45">
        <f>J43+I43</f>
        <v>100</v>
      </c>
      <c r="L43" s="71">
        <v>0</v>
      </c>
      <c r="M43" s="12">
        <v>4189.22</v>
      </c>
      <c r="N43" s="12">
        <v>0</v>
      </c>
      <c r="O43" s="12">
        <v>4.13601</v>
      </c>
      <c r="P43" s="9">
        <f>O43/M43*100</f>
        <v>0.09872983514830921</v>
      </c>
      <c r="Q43" s="9">
        <v>0</v>
      </c>
      <c r="R43" s="54"/>
      <c r="S43" s="54"/>
    </row>
    <row r="44" spans="1:19" ht="18.75">
      <c r="A44" s="35" t="s">
        <v>68</v>
      </c>
      <c r="B44" s="25" t="s">
        <v>48</v>
      </c>
      <c r="C44" s="9">
        <v>1596.2</v>
      </c>
      <c r="D44" s="9">
        <v>0</v>
      </c>
      <c r="E44" s="43">
        <v>1596.2</v>
      </c>
      <c r="F44" s="43">
        <v>0</v>
      </c>
      <c r="G44" s="9">
        <v>1596.2</v>
      </c>
      <c r="H44" s="43">
        <v>0</v>
      </c>
      <c r="I44" s="9">
        <v>2123.6</v>
      </c>
      <c r="J44" s="9">
        <v>0</v>
      </c>
      <c r="K44" s="45">
        <f>J44+I44</f>
        <v>2123.6</v>
      </c>
      <c r="L44" s="69">
        <v>0</v>
      </c>
      <c r="M44" s="9">
        <v>1720.73</v>
      </c>
      <c r="N44" s="9">
        <v>1212.8</v>
      </c>
      <c r="O44" s="9">
        <v>1183.34485</v>
      </c>
      <c r="P44" s="9">
        <f t="shared" si="16"/>
        <v>68.7699319474874</v>
      </c>
      <c r="Q44" s="9">
        <f t="shared" si="17"/>
        <v>97.57131019129287</v>
      </c>
      <c r="R44" s="52"/>
      <c r="S44" s="52"/>
    </row>
    <row r="45" spans="1:19" ht="18.75">
      <c r="A45" s="35" t="s">
        <v>69</v>
      </c>
      <c r="B45" s="25" t="s">
        <v>51</v>
      </c>
      <c r="C45" s="9">
        <f aca="true" t="shared" si="19" ref="C45:O45">C46</f>
        <v>200</v>
      </c>
      <c r="D45" s="9">
        <f t="shared" si="19"/>
        <v>0</v>
      </c>
      <c r="E45" s="43">
        <f t="shared" si="19"/>
        <v>200</v>
      </c>
      <c r="F45" s="43">
        <f t="shared" si="19"/>
        <v>0</v>
      </c>
      <c r="G45" s="9">
        <f t="shared" si="19"/>
        <v>200</v>
      </c>
      <c r="H45" s="43">
        <f t="shared" si="19"/>
        <v>0</v>
      </c>
      <c r="I45" s="9">
        <f t="shared" si="19"/>
        <v>170</v>
      </c>
      <c r="J45" s="9">
        <f t="shared" si="19"/>
        <v>0</v>
      </c>
      <c r="K45" s="43">
        <f t="shared" si="19"/>
        <v>170</v>
      </c>
      <c r="L45" s="69">
        <f t="shared" si="19"/>
        <v>0</v>
      </c>
      <c r="M45" s="9">
        <f t="shared" si="19"/>
        <v>160.68</v>
      </c>
      <c r="N45" s="9">
        <f t="shared" si="19"/>
        <v>180</v>
      </c>
      <c r="O45" s="9">
        <f t="shared" si="19"/>
        <v>157.78247</v>
      </c>
      <c r="P45" s="9">
        <v>0</v>
      </c>
      <c r="Q45" s="9">
        <f t="shared" si="17"/>
        <v>87.65692777777777</v>
      </c>
      <c r="R45" s="52"/>
      <c r="S45" s="52"/>
    </row>
    <row r="46" spans="1:19" ht="18.75">
      <c r="A46" s="36" t="s">
        <v>52</v>
      </c>
      <c r="B46" s="32" t="s">
        <v>77</v>
      </c>
      <c r="C46" s="12">
        <v>200</v>
      </c>
      <c r="D46" s="12">
        <v>0</v>
      </c>
      <c r="E46" s="45">
        <v>200</v>
      </c>
      <c r="F46" s="45">
        <v>0</v>
      </c>
      <c r="G46" s="12">
        <f>F46+E46</f>
        <v>200</v>
      </c>
      <c r="H46" s="45">
        <v>0</v>
      </c>
      <c r="I46" s="12">
        <v>170</v>
      </c>
      <c r="J46" s="12">
        <v>0</v>
      </c>
      <c r="K46" s="45">
        <f>J46+I46</f>
        <v>170</v>
      </c>
      <c r="L46" s="71">
        <v>0</v>
      </c>
      <c r="M46" s="12">
        <v>160.68</v>
      </c>
      <c r="N46" s="12">
        <v>180</v>
      </c>
      <c r="O46" s="12">
        <v>157.78247</v>
      </c>
      <c r="P46" s="9">
        <v>0</v>
      </c>
      <c r="Q46" s="9">
        <f t="shared" si="17"/>
        <v>87.65692777777777</v>
      </c>
      <c r="R46" s="54"/>
      <c r="S46" s="54"/>
    </row>
    <row r="47" spans="1:19" s="34" customFormat="1" ht="18.75">
      <c r="A47" s="38" t="s">
        <v>12</v>
      </c>
      <c r="B47" s="33" t="s">
        <v>49</v>
      </c>
      <c r="C47" s="26">
        <f>C49+C75+C81</f>
        <v>323182.6</v>
      </c>
      <c r="D47" s="26" t="e">
        <f aca="true" t="shared" si="20" ref="D47:L47">D49+D75+D81+D56</f>
        <v>#REF!</v>
      </c>
      <c r="E47" s="46" t="e">
        <f t="shared" si="20"/>
        <v>#REF!</v>
      </c>
      <c r="F47" s="46" t="e">
        <f t="shared" si="20"/>
        <v>#REF!</v>
      </c>
      <c r="G47" s="26" t="e">
        <f t="shared" si="20"/>
        <v>#REF!</v>
      </c>
      <c r="H47" s="46" t="e">
        <f t="shared" si="20"/>
        <v>#REF!</v>
      </c>
      <c r="I47" s="26">
        <f t="shared" si="20"/>
        <v>437865.06000000006</v>
      </c>
      <c r="J47" s="26">
        <f t="shared" si="20"/>
        <v>321.02</v>
      </c>
      <c r="K47" s="46" t="e">
        <f t="shared" si="20"/>
        <v>#REF!</v>
      </c>
      <c r="L47" s="72" t="e">
        <f t="shared" si="20"/>
        <v>#REF!</v>
      </c>
      <c r="M47" s="26">
        <f>M49+M75+M81+M56+M89+M87+M88</f>
        <v>599529.0563799998</v>
      </c>
      <c r="N47" s="26">
        <f>N49+N75+N81+N56</f>
        <v>643289.9702999999</v>
      </c>
      <c r="O47" s="26">
        <f>O49+O75+O81+O56+O89+O88</f>
        <v>639747.85653</v>
      </c>
      <c r="P47" s="9">
        <f>O47/M47*100</f>
        <v>106.708398821042</v>
      </c>
      <c r="Q47" s="9">
        <f t="shared" si="17"/>
        <v>99.44937525322398</v>
      </c>
      <c r="R47" s="55"/>
      <c r="S47" s="55"/>
    </row>
    <row r="48" spans="1:19" s="28" customFormat="1" ht="31.5">
      <c r="A48" s="38" t="s">
        <v>72</v>
      </c>
      <c r="B48" s="30" t="s">
        <v>70</v>
      </c>
      <c r="C48" s="26">
        <f>C49+C75+C81</f>
        <v>323182.6</v>
      </c>
      <c r="D48" s="26" t="e">
        <f aca="true" t="shared" si="21" ref="D48:L48">D49+D75+D81+D56</f>
        <v>#REF!</v>
      </c>
      <c r="E48" s="46" t="e">
        <f t="shared" si="21"/>
        <v>#REF!</v>
      </c>
      <c r="F48" s="46" t="e">
        <f t="shared" si="21"/>
        <v>#REF!</v>
      </c>
      <c r="G48" s="26" t="e">
        <f t="shared" si="21"/>
        <v>#REF!</v>
      </c>
      <c r="H48" s="46" t="e">
        <f t="shared" si="21"/>
        <v>#REF!</v>
      </c>
      <c r="I48" s="26">
        <f t="shared" si="21"/>
        <v>437865.06000000006</v>
      </c>
      <c r="J48" s="26">
        <f t="shared" si="21"/>
        <v>321.02</v>
      </c>
      <c r="K48" s="46" t="e">
        <f t="shared" si="21"/>
        <v>#REF!</v>
      </c>
      <c r="L48" s="72" t="e">
        <f t="shared" si="21"/>
        <v>#REF!</v>
      </c>
      <c r="M48" s="26">
        <f>M49+M56+M75+M81+M88+M89</f>
        <v>599529.05638</v>
      </c>
      <c r="N48" s="26">
        <f>N49+N75+N81+N56</f>
        <v>643289.9702999999</v>
      </c>
      <c r="O48" s="26">
        <f>O49+O75+O81+O56+O89+O88</f>
        <v>639747.85653</v>
      </c>
      <c r="P48" s="9">
        <f>O48/M48*100</f>
        <v>106.70839882104197</v>
      </c>
      <c r="Q48" s="9">
        <f t="shared" si="17"/>
        <v>99.44937525322398</v>
      </c>
      <c r="R48" s="55"/>
      <c r="S48" s="55"/>
    </row>
    <row r="49" spans="1:19" s="28" customFormat="1" ht="18.75">
      <c r="A49" s="38" t="s">
        <v>108</v>
      </c>
      <c r="B49" s="30" t="s">
        <v>73</v>
      </c>
      <c r="C49" s="26">
        <f>C52+C54</f>
        <v>102671</v>
      </c>
      <c r="D49" s="26">
        <f>D52+D54</f>
        <v>0</v>
      </c>
      <c r="E49" s="46">
        <f>E52+E54</f>
        <v>102671</v>
      </c>
      <c r="F49" s="46">
        <f>F52+F54</f>
        <v>0</v>
      </c>
      <c r="G49" s="26">
        <f>G52+G54+G55</f>
        <v>102671</v>
      </c>
      <c r="H49" s="46">
        <f>H52+H54+H55</f>
        <v>1500</v>
      </c>
      <c r="I49" s="26">
        <f>I52+I54+I55</f>
        <v>147308</v>
      </c>
      <c r="J49" s="26">
        <f>J52+J54+J55</f>
        <v>0</v>
      </c>
      <c r="K49" s="46">
        <f>K52+K54+K55+K50</f>
        <v>147308</v>
      </c>
      <c r="L49" s="72">
        <f>L52+L54+L55</f>
        <v>10000</v>
      </c>
      <c r="M49" s="26">
        <f>M50+M54+M55</f>
        <v>203720.5</v>
      </c>
      <c r="N49" s="26">
        <f>N50+N51+N52+N54+N55</f>
        <v>136826.2</v>
      </c>
      <c r="O49" s="26">
        <f>O50+O51+O52+O54+O55</f>
        <v>136826.2</v>
      </c>
      <c r="P49" s="9">
        <f>O49/M49*100</f>
        <v>67.16368750322134</v>
      </c>
      <c r="Q49" s="9">
        <f t="shared" si="17"/>
        <v>100</v>
      </c>
      <c r="R49" s="55"/>
      <c r="S49" s="55"/>
    </row>
    <row r="50" spans="1:19" s="28" customFormat="1" ht="18" customHeight="1">
      <c r="A50" s="39" t="s">
        <v>107</v>
      </c>
      <c r="B50" s="27" t="s">
        <v>50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f>J50+I50</f>
        <v>147308</v>
      </c>
      <c r="L50" s="71">
        <v>0</v>
      </c>
      <c r="M50" s="12">
        <v>138349</v>
      </c>
      <c r="N50" s="12">
        <v>130435</v>
      </c>
      <c r="O50" s="12">
        <v>130435</v>
      </c>
      <c r="P50" s="9">
        <f>O50/M50*100</f>
        <v>94.27968398759658</v>
      </c>
      <c r="Q50" s="9">
        <f t="shared" si="17"/>
        <v>100</v>
      </c>
      <c r="R50" s="54"/>
      <c r="S50" s="54"/>
    </row>
    <row r="51" spans="1:19" s="28" customFormat="1" ht="30.75" customHeight="1" hidden="1">
      <c r="A51" s="39" t="s">
        <v>113</v>
      </c>
      <c r="B51" s="27" t="s">
        <v>114</v>
      </c>
      <c r="C51" s="13">
        <v>102671</v>
      </c>
      <c r="D51" s="13">
        <v>0</v>
      </c>
      <c r="E51" s="47">
        <v>102671</v>
      </c>
      <c r="F51" s="47">
        <v>0</v>
      </c>
      <c r="G51" s="12">
        <f>F51+E51</f>
        <v>102671</v>
      </c>
      <c r="H51" s="47">
        <v>0</v>
      </c>
      <c r="I51" s="12">
        <v>147308</v>
      </c>
      <c r="J51" s="12">
        <v>0</v>
      </c>
      <c r="K51" s="45">
        <v>0</v>
      </c>
      <c r="L51" s="71">
        <v>10000</v>
      </c>
      <c r="M51" s="12">
        <v>0</v>
      </c>
      <c r="N51" s="12">
        <v>0</v>
      </c>
      <c r="O51" s="12">
        <v>0</v>
      </c>
      <c r="P51" s="9">
        <v>0</v>
      </c>
      <c r="Q51" s="9">
        <v>0</v>
      </c>
      <c r="R51" s="54"/>
      <c r="S51" s="54"/>
    </row>
    <row r="52" spans="1:19" s="28" customFormat="1" ht="18.75" hidden="1">
      <c r="A52" s="39" t="s">
        <v>143</v>
      </c>
      <c r="B52" s="27" t="s">
        <v>142</v>
      </c>
      <c r="C52" s="13">
        <v>102671</v>
      </c>
      <c r="D52" s="13">
        <v>0</v>
      </c>
      <c r="E52" s="47">
        <v>102671</v>
      </c>
      <c r="F52" s="47">
        <v>0</v>
      </c>
      <c r="G52" s="12">
        <f>F52+E52</f>
        <v>102671</v>
      </c>
      <c r="H52" s="47">
        <v>0</v>
      </c>
      <c r="I52" s="12">
        <v>147308</v>
      </c>
      <c r="J52" s="12">
        <v>0</v>
      </c>
      <c r="K52" s="45">
        <v>0</v>
      </c>
      <c r="L52" s="71">
        <v>10000</v>
      </c>
      <c r="M52" s="12">
        <v>0</v>
      </c>
      <c r="N52" s="12">
        <v>0</v>
      </c>
      <c r="O52" s="12">
        <v>0</v>
      </c>
      <c r="P52" s="9">
        <v>0</v>
      </c>
      <c r="Q52" s="9">
        <v>0</v>
      </c>
      <c r="R52" s="54"/>
      <c r="S52" s="54"/>
    </row>
    <row r="53" spans="1:19" s="28" customFormat="1" ht="31.5" hidden="1">
      <c r="A53" s="39" t="s">
        <v>13</v>
      </c>
      <c r="B53" s="27" t="s">
        <v>14</v>
      </c>
      <c r="C53" s="13">
        <v>0</v>
      </c>
      <c r="D53" s="13">
        <v>0</v>
      </c>
      <c r="E53" s="47">
        <v>0</v>
      </c>
      <c r="F53" s="47">
        <v>0</v>
      </c>
      <c r="G53" s="13">
        <v>0</v>
      </c>
      <c r="H53" s="47">
        <v>0</v>
      </c>
      <c r="I53" s="13">
        <v>0</v>
      </c>
      <c r="J53" s="13">
        <v>0</v>
      </c>
      <c r="K53" s="47">
        <v>0</v>
      </c>
      <c r="L53" s="73">
        <v>0</v>
      </c>
      <c r="M53" s="13">
        <v>0</v>
      </c>
      <c r="N53" s="13">
        <v>0</v>
      </c>
      <c r="O53" s="13">
        <v>0</v>
      </c>
      <c r="P53" s="9" t="e">
        <f>O53/M53*100</f>
        <v>#DIV/0!</v>
      </c>
      <c r="Q53" s="9" t="e">
        <f>O53/N53*100</f>
        <v>#DIV/0!</v>
      </c>
      <c r="R53" s="58"/>
      <c r="S53" s="58"/>
    </row>
    <row r="54" spans="1:19" s="28" customFormat="1" ht="31.5">
      <c r="A54" s="39" t="s">
        <v>113</v>
      </c>
      <c r="B54" s="27" t="s">
        <v>53</v>
      </c>
      <c r="C54" s="13">
        <v>0</v>
      </c>
      <c r="D54" s="13">
        <v>0</v>
      </c>
      <c r="E54" s="47">
        <v>0</v>
      </c>
      <c r="F54" s="47">
        <v>0</v>
      </c>
      <c r="G54" s="13">
        <v>0</v>
      </c>
      <c r="H54" s="47">
        <v>0</v>
      </c>
      <c r="I54" s="13">
        <v>0</v>
      </c>
      <c r="J54" s="13">
        <v>0</v>
      </c>
      <c r="K54" s="47">
        <v>0</v>
      </c>
      <c r="L54" s="73">
        <v>0</v>
      </c>
      <c r="M54" s="13">
        <v>63000.4</v>
      </c>
      <c r="N54" s="13">
        <v>3000</v>
      </c>
      <c r="O54" s="13">
        <v>3000</v>
      </c>
      <c r="P54" s="9">
        <v>0</v>
      </c>
      <c r="Q54" s="9">
        <v>0</v>
      </c>
      <c r="R54" s="58"/>
      <c r="S54" s="58"/>
    </row>
    <row r="55" spans="1:19" s="28" customFormat="1" ht="18.75">
      <c r="A55" s="39" t="s">
        <v>166</v>
      </c>
      <c r="B55" s="27" t="s">
        <v>142</v>
      </c>
      <c r="C55" s="13">
        <v>102671</v>
      </c>
      <c r="D55" s="13">
        <v>0</v>
      </c>
      <c r="E55" s="47">
        <v>102671</v>
      </c>
      <c r="F55" s="47">
        <v>0</v>
      </c>
      <c r="G55" s="12">
        <v>0</v>
      </c>
      <c r="H55" s="47">
        <v>1500</v>
      </c>
      <c r="I55" s="12">
        <v>0</v>
      </c>
      <c r="J55" s="12">
        <v>0</v>
      </c>
      <c r="K55" s="45">
        <v>0</v>
      </c>
      <c r="L55" s="71">
        <v>0</v>
      </c>
      <c r="M55" s="12">
        <v>2371.1</v>
      </c>
      <c r="N55" s="12">
        <v>3391.2</v>
      </c>
      <c r="O55" s="12">
        <v>3391.2</v>
      </c>
      <c r="P55" s="9">
        <f>O55/M55*100</f>
        <v>143.02222597106828</v>
      </c>
      <c r="Q55" s="9">
        <f>O55/N55*100</f>
        <v>100</v>
      </c>
      <c r="R55" s="54"/>
      <c r="S55" s="54"/>
    </row>
    <row r="56" spans="1:19" s="28" customFormat="1" ht="31.5">
      <c r="A56" s="38" t="s">
        <v>106</v>
      </c>
      <c r="B56" s="29" t="s">
        <v>80</v>
      </c>
      <c r="C56" s="26">
        <v>0</v>
      </c>
      <c r="D56" s="26" t="e">
        <f>#REF!+#REF!+D61+#REF!</f>
        <v>#REF!</v>
      </c>
      <c r="E56" s="46" t="e">
        <f>#REF!+#REF!+E61+#REF!</f>
        <v>#REF!</v>
      </c>
      <c r="F56" s="46" t="e">
        <f>#REF!+#REF!+F61+#REF!+#REF!</f>
        <v>#REF!</v>
      </c>
      <c r="G56" s="26" t="e">
        <f>#REF!+#REF!+G61+#REF!+#REF!</f>
        <v>#REF!</v>
      </c>
      <c r="H56" s="46" t="e">
        <f>#REF!+#REF!+H61+#REF!+#REF!</f>
        <v>#REF!</v>
      </c>
      <c r="I56" s="26">
        <f>I58+I59+I61+I64+I66+I67+I68+I69+I74</f>
        <v>60237.600000000006</v>
      </c>
      <c r="J56" s="26">
        <f>J58+J59+J61+J64+J66+J67+J68+J69+J74</f>
        <v>0</v>
      </c>
      <c r="K56" s="46" t="e">
        <f>K58+K59+K61+K64+K66+K67+K68+K69+K74+#REF!</f>
        <v>#REF!</v>
      </c>
      <c r="L56" s="72" t="e">
        <f>L58+L59+L61+L64+L66+L67+L68+L69+L74+#REF!</f>
        <v>#REF!</v>
      </c>
      <c r="M56" s="26">
        <f>M58+M59+M60+M61+M62+M64+M65+M66+M67+M68+M69+M71+M73+M74+M63+M70+M57</f>
        <v>71945.94774</v>
      </c>
      <c r="N56" s="26">
        <f>N58+N59+N62+N63+N64+N65+N66+N67+N68+N71+N74+N70+N57</f>
        <v>130677.46830000001</v>
      </c>
      <c r="O56" s="26">
        <f>O58+O59+O62+O63+O64+O65+O66+O67+O68+O71+O74+O70+O57</f>
        <v>127546.64164</v>
      </c>
      <c r="P56" s="9">
        <f>O56/M56*100</f>
        <v>177.28120296772116</v>
      </c>
      <c r="Q56" s="9">
        <f>O56/N56*100</f>
        <v>97.60415724246167</v>
      </c>
      <c r="R56" s="55"/>
      <c r="S56" s="55"/>
    </row>
    <row r="57" spans="1:19" s="28" customFormat="1" ht="78.75">
      <c r="A57" s="39" t="s">
        <v>167</v>
      </c>
      <c r="B57" s="90" t="s">
        <v>168</v>
      </c>
      <c r="C57" s="26"/>
      <c r="D57" s="26"/>
      <c r="E57" s="46"/>
      <c r="F57" s="46"/>
      <c r="G57" s="26"/>
      <c r="H57" s="46"/>
      <c r="I57" s="26"/>
      <c r="J57" s="26"/>
      <c r="K57" s="46"/>
      <c r="L57" s="72"/>
      <c r="M57" s="100">
        <v>0</v>
      </c>
      <c r="N57" s="13">
        <v>5928.95</v>
      </c>
      <c r="O57" s="13">
        <v>5928.95</v>
      </c>
      <c r="P57" s="13">
        <v>0</v>
      </c>
      <c r="Q57" s="13">
        <f>O57/N57*100</f>
        <v>100</v>
      </c>
      <c r="R57" s="55"/>
      <c r="S57" s="55"/>
    </row>
    <row r="58" spans="1:19" s="41" customFormat="1" ht="31.5">
      <c r="A58" s="39" t="s">
        <v>118</v>
      </c>
      <c r="B58" s="27" t="s">
        <v>109</v>
      </c>
      <c r="C58" s="13">
        <v>0</v>
      </c>
      <c r="D58" s="13">
        <v>2035</v>
      </c>
      <c r="E58" s="47">
        <f aca="true" t="shared" si="22" ref="E58:E74">C58+D58</f>
        <v>2035</v>
      </c>
      <c r="F58" s="47">
        <v>0</v>
      </c>
      <c r="G58" s="13">
        <f aca="true" t="shared" si="23" ref="G58:G74">F58+E58</f>
        <v>2035</v>
      </c>
      <c r="H58" s="47">
        <v>0</v>
      </c>
      <c r="I58" s="13">
        <v>3270.1</v>
      </c>
      <c r="J58" s="13">
        <v>0</v>
      </c>
      <c r="K58" s="47">
        <f aca="true" t="shared" si="24" ref="K58:K74">J58+I58</f>
        <v>3270.1</v>
      </c>
      <c r="L58" s="73">
        <v>1591.38755</v>
      </c>
      <c r="M58" s="100">
        <v>5690.784</v>
      </c>
      <c r="N58" s="13">
        <v>9474.0807</v>
      </c>
      <c r="O58" s="13">
        <v>9474.0807</v>
      </c>
      <c r="P58" s="26">
        <f>O58/M58*100</f>
        <v>166.4811157829923</v>
      </c>
      <c r="Q58" s="26">
        <f>O58/N58*100</f>
        <v>100</v>
      </c>
      <c r="R58" s="58"/>
      <c r="S58" s="58"/>
    </row>
    <row r="59" spans="1:19" s="41" customFormat="1" ht="47.25">
      <c r="A59" s="39" t="s">
        <v>159</v>
      </c>
      <c r="B59" s="27" t="s">
        <v>160</v>
      </c>
      <c r="C59" s="13">
        <v>0</v>
      </c>
      <c r="D59" s="13">
        <v>2035</v>
      </c>
      <c r="E59" s="47">
        <f t="shared" si="22"/>
        <v>2035</v>
      </c>
      <c r="F59" s="47">
        <v>0</v>
      </c>
      <c r="G59" s="13">
        <f t="shared" si="23"/>
        <v>2035</v>
      </c>
      <c r="H59" s="47">
        <v>0</v>
      </c>
      <c r="I59" s="13">
        <v>590.3</v>
      </c>
      <c r="J59" s="13">
        <v>0</v>
      </c>
      <c r="K59" s="47">
        <f t="shared" si="24"/>
        <v>590.3</v>
      </c>
      <c r="L59" s="73">
        <v>0</v>
      </c>
      <c r="M59" s="100">
        <v>0</v>
      </c>
      <c r="N59" s="13">
        <v>496.96971</v>
      </c>
      <c r="O59" s="13">
        <v>496.96971</v>
      </c>
      <c r="P59" s="26">
        <v>0</v>
      </c>
      <c r="Q59" s="26">
        <v>0</v>
      </c>
      <c r="R59" s="58"/>
      <c r="S59" s="58"/>
    </row>
    <row r="60" spans="1:19" s="41" customFormat="1" ht="31.5" hidden="1">
      <c r="A60" s="39" t="s">
        <v>137</v>
      </c>
      <c r="B60" s="27" t="s">
        <v>136</v>
      </c>
      <c r="C60" s="13">
        <v>0</v>
      </c>
      <c r="D60" s="13">
        <v>2035</v>
      </c>
      <c r="E60" s="47">
        <f t="shared" si="22"/>
        <v>2035</v>
      </c>
      <c r="F60" s="47">
        <v>0</v>
      </c>
      <c r="G60" s="13">
        <f t="shared" si="23"/>
        <v>2035</v>
      </c>
      <c r="H60" s="47">
        <v>0</v>
      </c>
      <c r="I60" s="13">
        <v>1700</v>
      </c>
      <c r="J60" s="13">
        <v>0</v>
      </c>
      <c r="K60" s="47">
        <f>J60+I60</f>
        <v>1700</v>
      </c>
      <c r="L60" s="73">
        <v>1700</v>
      </c>
      <c r="M60" s="100">
        <v>0</v>
      </c>
      <c r="N60" s="13">
        <v>0</v>
      </c>
      <c r="O60" s="13">
        <v>0</v>
      </c>
      <c r="P60" s="26" t="e">
        <f>O60/M60*100</f>
        <v>#DIV/0!</v>
      </c>
      <c r="Q60" s="26">
        <v>0</v>
      </c>
      <c r="R60" s="58"/>
      <c r="S60" s="58"/>
    </row>
    <row r="61" spans="1:19" s="41" customFormat="1" ht="47.25">
      <c r="A61" s="39" t="s">
        <v>105</v>
      </c>
      <c r="B61" s="27" t="s">
        <v>81</v>
      </c>
      <c r="C61" s="13">
        <v>0</v>
      </c>
      <c r="D61" s="13">
        <v>2035</v>
      </c>
      <c r="E61" s="47">
        <f t="shared" si="22"/>
        <v>2035</v>
      </c>
      <c r="F61" s="47">
        <v>0</v>
      </c>
      <c r="G61" s="13">
        <f t="shared" si="23"/>
        <v>2035</v>
      </c>
      <c r="H61" s="47">
        <v>0</v>
      </c>
      <c r="I61" s="13">
        <v>1700</v>
      </c>
      <c r="J61" s="13">
        <v>0</v>
      </c>
      <c r="K61" s="47">
        <f t="shared" si="24"/>
        <v>1700</v>
      </c>
      <c r="L61" s="73">
        <v>1700</v>
      </c>
      <c r="M61" s="100">
        <v>8888.88889</v>
      </c>
      <c r="N61" s="13">
        <v>0</v>
      </c>
      <c r="O61" s="13">
        <v>0</v>
      </c>
      <c r="P61" s="26">
        <f>O61/M61*100</f>
        <v>0</v>
      </c>
      <c r="Q61" s="26">
        <v>0</v>
      </c>
      <c r="R61" s="58"/>
      <c r="S61" s="58"/>
    </row>
    <row r="62" spans="1:19" s="41" customFormat="1" ht="63">
      <c r="A62" s="39" t="s">
        <v>123</v>
      </c>
      <c r="B62" s="27" t="s">
        <v>122</v>
      </c>
      <c r="C62" s="13">
        <v>0</v>
      </c>
      <c r="D62" s="13">
        <v>2035</v>
      </c>
      <c r="E62" s="47">
        <f t="shared" si="22"/>
        <v>2035</v>
      </c>
      <c r="F62" s="47">
        <v>0</v>
      </c>
      <c r="G62" s="13">
        <f t="shared" si="23"/>
        <v>2035</v>
      </c>
      <c r="H62" s="47">
        <v>0</v>
      </c>
      <c r="I62" s="13">
        <v>9079</v>
      </c>
      <c r="J62" s="13">
        <v>0</v>
      </c>
      <c r="K62" s="47">
        <f>J62+I62</f>
        <v>9079</v>
      </c>
      <c r="L62" s="73">
        <v>0</v>
      </c>
      <c r="M62" s="100">
        <v>0</v>
      </c>
      <c r="N62" s="13">
        <v>659</v>
      </c>
      <c r="O62" s="13">
        <v>659</v>
      </c>
      <c r="P62" s="26">
        <v>0</v>
      </c>
      <c r="Q62" s="26">
        <f>O62/N62*100</f>
        <v>100</v>
      </c>
      <c r="R62" s="58"/>
      <c r="S62" s="58"/>
    </row>
    <row r="63" spans="1:19" s="41" customFormat="1" ht="51.75" customHeight="1">
      <c r="A63" s="39" t="s">
        <v>130</v>
      </c>
      <c r="B63" s="27" t="s">
        <v>131</v>
      </c>
      <c r="C63" s="13">
        <v>0</v>
      </c>
      <c r="D63" s="13">
        <v>2035</v>
      </c>
      <c r="E63" s="47">
        <f t="shared" si="22"/>
        <v>2035</v>
      </c>
      <c r="F63" s="47">
        <v>0</v>
      </c>
      <c r="G63" s="13">
        <f t="shared" si="23"/>
        <v>2035</v>
      </c>
      <c r="H63" s="47">
        <v>0</v>
      </c>
      <c r="I63" s="13">
        <v>9079</v>
      </c>
      <c r="J63" s="13">
        <v>0</v>
      </c>
      <c r="K63" s="47">
        <f>J63+I63</f>
        <v>9079</v>
      </c>
      <c r="L63" s="73">
        <v>0</v>
      </c>
      <c r="M63" s="100">
        <v>15538.39585</v>
      </c>
      <c r="N63" s="13">
        <v>19364.6798</v>
      </c>
      <c r="O63" s="13">
        <v>19364.6798</v>
      </c>
      <c r="P63" s="26">
        <f>O63/M63*100</f>
        <v>124.62470377854353</v>
      </c>
      <c r="Q63" s="26">
        <f>O63/N63*100</f>
        <v>100</v>
      </c>
      <c r="R63" s="58"/>
      <c r="S63" s="58"/>
    </row>
    <row r="64" spans="1:19" s="41" customFormat="1" ht="51.75" customHeight="1">
      <c r="A64" s="39" t="s">
        <v>161</v>
      </c>
      <c r="B64" s="27" t="s">
        <v>162</v>
      </c>
      <c r="C64" s="13">
        <v>0</v>
      </c>
      <c r="D64" s="13">
        <v>2035</v>
      </c>
      <c r="E64" s="47">
        <f t="shared" si="22"/>
        <v>2035</v>
      </c>
      <c r="F64" s="47">
        <v>0</v>
      </c>
      <c r="G64" s="13">
        <f t="shared" si="23"/>
        <v>2035</v>
      </c>
      <c r="H64" s="47">
        <v>0</v>
      </c>
      <c r="I64" s="13">
        <v>9079</v>
      </c>
      <c r="J64" s="13">
        <v>0</v>
      </c>
      <c r="K64" s="47">
        <f t="shared" si="24"/>
        <v>9079</v>
      </c>
      <c r="L64" s="73">
        <v>0</v>
      </c>
      <c r="M64" s="100">
        <v>0</v>
      </c>
      <c r="N64" s="13">
        <v>30943.54</v>
      </c>
      <c r="O64" s="13">
        <v>30943.54</v>
      </c>
      <c r="P64" s="26">
        <v>0</v>
      </c>
      <c r="Q64" s="26">
        <f aca="true" t="shared" si="25" ref="Q64:Q79">O64/N64*100</f>
        <v>100</v>
      </c>
      <c r="R64" s="58"/>
      <c r="S64" s="58"/>
    </row>
    <row r="65" spans="1:19" s="41" customFormat="1" ht="47.25">
      <c r="A65" s="39" t="s">
        <v>138</v>
      </c>
      <c r="B65" s="27" t="s">
        <v>139</v>
      </c>
      <c r="C65" s="13">
        <v>0</v>
      </c>
      <c r="D65" s="13">
        <v>2035</v>
      </c>
      <c r="E65" s="47">
        <f t="shared" si="22"/>
        <v>2035</v>
      </c>
      <c r="F65" s="47">
        <v>0</v>
      </c>
      <c r="G65" s="13">
        <f t="shared" si="23"/>
        <v>2035</v>
      </c>
      <c r="H65" s="47">
        <v>0</v>
      </c>
      <c r="I65" s="13">
        <v>21943.4</v>
      </c>
      <c r="J65" s="13">
        <v>0</v>
      </c>
      <c r="K65" s="47">
        <f>J65+I65</f>
        <v>21943.4</v>
      </c>
      <c r="L65" s="73">
        <v>0</v>
      </c>
      <c r="M65" s="100">
        <v>1010.1</v>
      </c>
      <c r="N65" s="13">
        <v>565.7</v>
      </c>
      <c r="O65" s="13">
        <v>565.7</v>
      </c>
      <c r="P65" s="26">
        <v>0</v>
      </c>
      <c r="Q65" s="26">
        <f t="shared" si="25"/>
        <v>100</v>
      </c>
      <c r="R65" s="58"/>
      <c r="S65" s="58"/>
    </row>
    <row r="66" spans="1:19" s="41" customFormat="1" ht="31.5">
      <c r="A66" s="39" t="s">
        <v>118</v>
      </c>
      <c r="B66" s="27" t="s">
        <v>175</v>
      </c>
      <c r="C66" s="13">
        <v>0</v>
      </c>
      <c r="D66" s="13">
        <v>2035</v>
      </c>
      <c r="E66" s="47">
        <f t="shared" si="22"/>
        <v>2035</v>
      </c>
      <c r="F66" s="47">
        <v>0</v>
      </c>
      <c r="G66" s="13">
        <f t="shared" si="23"/>
        <v>2035</v>
      </c>
      <c r="H66" s="47">
        <v>0</v>
      </c>
      <c r="I66" s="13">
        <v>21943.4</v>
      </c>
      <c r="J66" s="13">
        <v>0</v>
      </c>
      <c r="K66" s="47">
        <f t="shared" si="24"/>
        <v>21943.4</v>
      </c>
      <c r="L66" s="73">
        <v>0</v>
      </c>
      <c r="M66" s="100">
        <v>0</v>
      </c>
      <c r="N66" s="13">
        <v>0</v>
      </c>
      <c r="O66" s="13">
        <v>0</v>
      </c>
      <c r="P66" s="26">
        <v>0</v>
      </c>
      <c r="Q66" s="26">
        <v>0</v>
      </c>
      <c r="R66" s="58"/>
      <c r="S66" s="58"/>
    </row>
    <row r="67" spans="1:19" s="41" customFormat="1" ht="31.5">
      <c r="A67" s="39" t="s">
        <v>104</v>
      </c>
      <c r="B67" s="27" t="s">
        <v>92</v>
      </c>
      <c r="C67" s="13">
        <v>0</v>
      </c>
      <c r="D67" s="13">
        <v>2035</v>
      </c>
      <c r="E67" s="47">
        <f t="shared" si="22"/>
        <v>2035</v>
      </c>
      <c r="F67" s="47">
        <v>0</v>
      </c>
      <c r="G67" s="13">
        <f t="shared" si="23"/>
        <v>2035</v>
      </c>
      <c r="H67" s="47">
        <v>0</v>
      </c>
      <c r="I67" s="13">
        <f>50+20.7</f>
        <v>70.7</v>
      </c>
      <c r="J67" s="13">
        <v>0</v>
      </c>
      <c r="K67" s="47">
        <f t="shared" si="24"/>
        <v>70.7</v>
      </c>
      <c r="L67" s="73">
        <v>0</v>
      </c>
      <c r="M67" s="100">
        <v>173.3</v>
      </c>
      <c r="N67" s="13">
        <v>511.3</v>
      </c>
      <c r="O67" s="13">
        <v>511.3</v>
      </c>
      <c r="P67" s="26">
        <f>O67/M67*100</f>
        <v>295.03750721292556</v>
      </c>
      <c r="Q67" s="26">
        <f t="shared" si="25"/>
        <v>100</v>
      </c>
      <c r="R67" s="58"/>
      <c r="S67" s="58"/>
    </row>
    <row r="68" spans="1:19" s="41" customFormat="1" ht="47.25">
      <c r="A68" s="39" t="s">
        <v>110</v>
      </c>
      <c r="B68" s="27" t="s">
        <v>111</v>
      </c>
      <c r="C68" s="13">
        <v>0</v>
      </c>
      <c r="D68" s="13">
        <v>2035</v>
      </c>
      <c r="E68" s="47">
        <f t="shared" si="22"/>
        <v>2035</v>
      </c>
      <c r="F68" s="47">
        <v>0</v>
      </c>
      <c r="G68" s="13">
        <f t="shared" si="23"/>
        <v>2035</v>
      </c>
      <c r="H68" s="47">
        <v>0</v>
      </c>
      <c r="I68" s="13">
        <v>5206.4</v>
      </c>
      <c r="J68" s="13">
        <v>0</v>
      </c>
      <c r="K68" s="47">
        <f t="shared" si="24"/>
        <v>5206.4</v>
      </c>
      <c r="L68" s="73">
        <v>0</v>
      </c>
      <c r="M68" s="100">
        <v>3030.3</v>
      </c>
      <c r="N68" s="13">
        <v>4040.40404</v>
      </c>
      <c r="O68" s="13">
        <v>4040.40404</v>
      </c>
      <c r="P68" s="26">
        <f>O68/M68*100</f>
        <v>133.33346665346664</v>
      </c>
      <c r="Q68" s="26">
        <f t="shared" si="25"/>
        <v>100</v>
      </c>
      <c r="R68" s="58"/>
      <c r="S68" s="58"/>
    </row>
    <row r="69" spans="1:19" s="41" customFormat="1" ht="31.5">
      <c r="A69" s="39" t="s">
        <v>154</v>
      </c>
      <c r="B69" s="27" t="s">
        <v>155</v>
      </c>
      <c r="C69" s="13">
        <v>0</v>
      </c>
      <c r="D69" s="13">
        <v>2035</v>
      </c>
      <c r="E69" s="47">
        <f t="shared" si="22"/>
        <v>2035</v>
      </c>
      <c r="F69" s="47">
        <v>0</v>
      </c>
      <c r="G69" s="13">
        <f t="shared" si="23"/>
        <v>2035</v>
      </c>
      <c r="H69" s="47">
        <v>0</v>
      </c>
      <c r="I69" s="13">
        <v>431.4</v>
      </c>
      <c r="J69" s="13">
        <v>0</v>
      </c>
      <c r="K69" s="47">
        <f t="shared" si="24"/>
        <v>431.4</v>
      </c>
      <c r="L69" s="73">
        <v>1685.4306</v>
      </c>
      <c r="M69" s="100">
        <v>9150</v>
      </c>
      <c r="N69" s="13">
        <v>0</v>
      </c>
      <c r="O69" s="13">
        <v>0</v>
      </c>
      <c r="P69" s="26">
        <f>O69/M69*100</f>
        <v>0</v>
      </c>
      <c r="Q69" s="26">
        <v>0</v>
      </c>
      <c r="R69" s="58"/>
      <c r="S69" s="58"/>
    </row>
    <row r="70" spans="1:19" s="41" customFormat="1" ht="30" customHeight="1">
      <c r="A70" s="39" t="s">
        <v>132</v>
      </c>
      <c r="B70" s="27" t="s">
        <v>133</v>
      </c>
      <c r="C70" s="13">
        <v>0</v>
      </c>
      <c r="D70" s="13">
        <v>2035</v>
      </c>
      <c r="E70" s="47">
        <f t="shared" si="22"/>
        <v>2035</v>
      </c>
      <c r="F70" s="47">
        <v>0</v>
      </c>
      <c r="G70" s="13">
        <f t="shared" si="23"/>
        <v>2035</v>
      </c>
      <c r="H70" s="47">
        <v>0</v>
      </c>
      <c r="I70" s="13">
        <v>431.4</v>
      </c>
      <c r="J70" s="13">
        <v>0</v>
      </c>
      <c r="K70" s="47">
        <f>J70+I70</f>
        <v>431.4</v>
      </c>
      <c r="L70" s="73">
        <v>1685.4306</v>
      </c>
      <c r="M70" s="100">
        <v>1578.789</v>
      </c>
      <c r="N70" s="13">
        <v>2063.06136</v>
      </c>
      <c r="O70" s="13">
        <v>2063.06136</v>
      </c>
      <c r="P70" s="26">
        <f>O70/M70*100</f>
        <v>130.67365936803463</v>
      </c>
      <c r="Q70" s="26">
        <f>O70/N70*100</f>
        <v>100</v>
      </c>
      <c r="R70" s="58"/>
      <c r="S70" s="58"/>
    </row>
    <row r="71" spans="1:19" s="41" customFormat="1" ht="30" customHeight="1">
      <c r="A71" s="39" t="s">
        <v>163</v>
      </c>
      <c r="B71" s="27" t="s">
        <v>164</v>
      </c>
      <c r="C71" s="13">
        <v>0</v>
      </c>
      <c r="D71" s="13">
        <v>2035</v>
      </c>
      <c r="E71" s="47">
        <f t="shared" si="22"/>
        <v>2035</v>
      </c>
      <c r="F71" s="47">
        <v>0</v>
      </c>
      <c r="G71" s="13">
        <f t="shared" si="23"/>
        <v>2035</v>
      </c>
      <c r="H71" s="47">
        <v>0</v>
      </c>
      <c r="I71" s="13">
        <v>431.4</v>
      </c>
      <c r="J71" s="13">
        <v>0</v>
      </c>
      <c r="K71" s="47">
        <f>J71+I71</f>
        <v>431.4</v>
      </c>
      <c r="L71" s="73">
        <v>1685.4306</v>
      </c>
      <c r="M71" s="100"/>
      <c r="N71" s="13">
        <v>3535.3</v>
      </c>
      <c r="O71" s="13">
        <v>3535.3</v>
      </c>
      <c r="P71" s="26">
        <v>0</v>
      </c>
      <c r="Q71" s="26">
        <f>O71/N71*100</f>
        <v>100</v>
      </c>
      <c r="R71" s="58"/>
      <c r="S71" s="58"/>
    </row>
    <row r="72" spans="1:19" s="41" customFormat="1" ht="63" customHeight="1" hidden="1">
      <c r="A72" s="39" t="s">
        <v>148</v>
      </c>
      <c r="B72" s="27" t="s">
        <v>149</v>
      </c>
      <c r="C72" s="13">
        <v>0</v>
      </c>
      <c r="D72" s="13">
        <v>2035</v>
      </c>
      <c r="E72" s="47">
        <f t="shared" si="22"/>
        <v>2035</v>
      </c>
      <c r="F72" s="47">
        <v>0</v>
      </c>
      <c r="G72" s="13">
        <f t="shared" si="23"/>
        <v>2035</v>
      </c>
      <c r="H72" s="47">
        <v>0</v>
      </c>
      <c r="I72" s="13">
        <v>431.4</v>
      </c>
      <c r="J72" s="13">
        <v>0</v>
      </c>
      <c r="K72" s="47">
        <f>J72+I72</f>
        <v>431.4</v>
      </c>
      <c r="L72" s="73">
        <v>1685.4306</v>
      </c>
      <c r="M72" s="100">
        <v>0</v>
      </c>
      <c r="N72" s="13">
        <v>0</v>
      </c>
      <c r="O72" s="13">
        <v>0</v>
      </c>
      <c r="P72" s="26">
        <v>0</v>
      </c>
      <c r="Q72" s="26" t="e">
        <f>O72/N72*100</f>
        <v>#DIV/0!</v>
      </c>
      <c r="R72" s="58"/>
      <c r="S72" s="58"/>
    </row>
    <row r="73" spans="1:19" s="41" customFormat="1" ht="47.25">
      <c r="A73" s="39" t="s">
        <v>134</v>
      </c>
      <c r="B73" s="27" t="s">
        <v>135</v>
      </c>
      <c r="C73" s="13">
        <v>0</v>
      </c>
      <c r="D73" s="13">
        <v>2035</v>
      </c>
      <c r="E73" s="47">
        <f t="shared" si="22"/>
        <v>2035</v>
      </c>
      <c r="F73" s="47">
        <v>0</v>
      </c>
      <c r="G73" s="13">
        <f t="shared" si="23"/>
        <v>2035</v>
      </c>
      <c r="H73" s="47">
        <v>0</v>
      </c>
      <c r="I73" s="13">
        <v>431.4</v>
      </c>
      <c r="J73" s="13">
        <v>0</v>
      </c>
      <c r="K73" s="47">
        <f>J73+I73</f>
        <v>431.4</v>
      </c>
      <c r="L73" s="73">
        <v>1685.4306</v>
      </c>
      <c r="M73" s="100">
        <v>0</v>
      </c>
      <c r="N73" s="13">
        <v>0</v>
      </c>
      <c r="O73" s="13">
        <v>0</v>
      </c>
      <c r="P73" s="26">
        <v>0</v>
      </c>
      <c r="Q73" s="26">
        <v>0</v>
      </c>
      <c r="R73" s="58"/>
      <c r="S73" s="58"/>
    </row>
    <row r="74" spans="1:19" s="41" customFormat="1" ht="18.75">
      <c r="A74" s="39" t="s">
        <v>103</v>
      </c>
      <c r="B74" s="31" t="s">
        <v>90</v>
      </c>
      <c r="C74" s="13">
        <v>0</v>
      </c>
      <c r="D74" s="13">
        <v>2035</v>
      </c>
      <c r="E74" s="47">
        <f t="shared" si="22"/>
        <v>2035</v>
      </c>
      <c r="F74" s="47">
        <v>0</v>
      </c>
      <c r="G74" s="13">
        <f t="shared" si="23"/>
        <v>2035</v>
      </c>
      <c r="H74" s="47">
        <v>0</v>
      </c>
      <c r="I74" s="13">
        <f>17946.3</f>
        <v>17946.3</v>
      </c>
      <c r="J74" s="13">
        <v>0</v>
      </c>
      <c r="K74" s="47">
        <f t="shared" si="24"/>
        <v>17946.3</v>
      </c>
      <c r="L74" s="73">
        <v>8000</v>
      </c>
      <c r="M74" s="100">
        <v>26885.39</v>
      </c>
      <c r="N74" s="13">
        <v>53094.48269</v>
      </c>
      <c r="O74" s="13">
        <v>49963.65603</v>
      </c>
      <c r="P74" s="26">
        <f aca="true" t="shared" si="26" ref="P74:P83">O74/M74*100</f>
        <v>185.83943186243533</v>
      </c>
      <c r="Q74" s="26">
        <f t="shared" si="25"/>
        <v>94.10329190270147</v>
      </c>
      <c r="R74" s="58"/>
      <c r="S74" s="58"/>
    </row>
    <row r="75" spans="1:19" s="28" customFormat="1" ht="31.5">
      <c r="A75" s="38" t="s">
        <v>102</v>
      </c>
      <c r="B75" s="29" t="s">
        <v>15</v>
      </c>
      <c r="C75" s="26">
        <f aca="true" t="shared" si="27" ref="C75:H75">SUM(C76:C80)</f>
        <v>219114.50000000003</v>
      </c>
      <c r="D75" s="26">
        <f t="shared" si="27"/>
        <v>0</v>
      </c>
      <c r="E75" s="46">
        <f t="shared" si="27"/>
        <v>219114.50000000003</v>
      </c>
      <c r="F75" s="46">
        <f t="shared" si="27"/>
        <v>3576</v>
      </c>
      <c r="G75" s="26">
        <f t="shared" si="27"/>
        <v>222690.50000000003</v>
      </c>
      <c r="H75" s="46">
        <f t="shared" si="27"/>
        <v>0</v>
      </c>
      <c r="I75" s="26">
        <f aca="true" t="shared" si="28" ref="I75:O75">I76+I77+I78+I79+I80</f>
        <v>227868.80000000002</v>
      </c>
      <c r="J75" s="26">
        <f t="shared" si="28"/>
        <v>0</v>
      </c>
      <c r="K75" s="46">
        <f t="shared" si="28"/>
        <v>227868.80000000002</v>
      </c>
      <c r="L75" s="72">
        <f t="shared" si="28"/>
        <v>434.6</v>
      </c>
      <c r="M75" s="26">
        <f>M76+M77+M78+M79+M80</f>
        <v>305297.64863999997</v>
      </c>
      <c r="N75" s="26">
        <f t="shared" si="28"/>
        <v>358264.6</v>
      </c>
      <c r="O75" s="26">
        <f t="shared" si="28"/>
        <v>358180.99322</v>
      </c>
      <c r="P75" s="26">
        <f t="shared" si="26"/>
        <v>117.3218971110907</v>
      </c>
      <c r="Q75" s="26">
        <f t="shared" si="25"/>
        <v>99.97666339906316</v>
      </c>
      <c r="R75" s="55"/>
      <c r="S75" s="55"/>
    </row>
    <row r="76" spans="1:19" s="28" customFormat="1" ht="31.5">
      <c r="A76" s="39" t="s">
        <v>101</v>
      </c>
      <c r="B76" s="27" t="s">
        <v>71</v>
      </c>
      <c r="C76" s="13">
        <f>20+374+346+7272.6+232.8+321+104.7+5+39437+140963+2285.9</f>
        <v>191362</v>
      </c>
      <c r="D76" s="13">
        <v>0</v>
      </c>
      <c r="E76" s="47">
        <f>20+374+346+7272.6+232.8+321+104.7+5+39437+140963+2285.9</f>
        <v>191362</v>
      </c>
      <c r="F76" s="47">
        <v>3576</v>
      </c>
      <c r="G76" s="12">
        <f>F76+E76</f>
        <v>194938</v>
      </c>
      <c r="H76" s="47">
        <v>0</v>
      </c>
      <c r="I76" s="12">
        <f>0.5+403.5+60+337.5+197.5+371.6+6093.3+34+521.2+46644+150764+4709.1</f>
        <v>210136.2</v>
      </c>
      <c r="J76" s="12">
        <v>0</v>
      </c>
      <c r="K76" s="45">
        <f>J76+I76</f>
        <v>210136.2</v>
      </c>
      <c r="L76" s="71">
        <f>140.6+163+131</f>
        <v>434.6</v>
      </c>
      <c r="M76" s="12">
        <v>283841.42</v>
      </c>
      <c r="N76" s="12">
        <v>334661.7</v>
      </c>
      <c r="O76" s="12">
        <v>334597.76902</v>
      </c>
      <c r="P76" s="9">
        <f t="shared" si="26"/>
        <v>117.8819388023073</v>
      </c>
      <c r="Q76" s="9">
        <f t="shared" si="25"/>
        <v>99.98089683402672</v>
      </c>
      <c r="R76" s="54"/>
      <c r="S76" s="54"/>
    </row>
    <row r="77" spans="1:19" s="28" customFormat="1" ht="31.5">
      <c r="A77" s="39" t="s">
        <v>100</v>
      </c>
      <c r="B77" s="27" t="s">
        <v>76</v>
      </c>
      <c r="C77" s="13">
        <f>2945.4+10000.8</f>
        <v>12946.199999999999</v>
      </c>
      <c r="D77" s="13">
        <v>0</v>
      </c>
      <c r="E77" s="47">
        <f>2945.4+10000.8</f>
        <v>12946.199999999999</v>
      </c>
      <c r="F77" s="47">
        <v>0</v>
      </c>
      <c r="G77" s="12">
        <f>F77+E77</f>
        <v>12946.199999999999</v>
      </c>
      <c r="H77" s="47">
        <v>0</v>
      </c>
      <c r="I77" s="12">
        <f>3318.2+8849.1</f>
        <v>12167.3</v>
      </c>
      <c r="J77" s="12">
        <v>0</v>
      </c>
      <c r="K77" s="45">
        <f>J77+I77</f>
        <v>12167.3</v>
      </c>
      <c r="L77" s="71">
        <v>0</v>
      </c>
      <c r="M77" s="12">
        <v>14999.99</v>
      </c>
      <c r="N77" s="12">
        <v>17706.8</v>
      </c>
      <c r="O77" s="12">
        <v>17702.4842</v>
      </c>
      <c r="P77" s="9">
        <f t="shared" si="26"/>
        <v>118.01664001109333</v>
      </c>
      <c r="Q77" s="9">
        <f t="shared" si="25"/>
        <v>99.97562631305486</v>
      </c>
      <c r="R77" s="54"/>
      <c r="S77" s="54"/>
    </row>
    <row r="78" spans="1:19" s="28" customFormat="1" ht="63">
      <c r="A78" s="39" t="s">
        <v>99</v>
      </c>
      <c r="B78" s="27" t="s">
        <v>75</v>
      </c>
      <c r="C78" s="13">
        <v>2650</v>
      </c>
      <c r="D78" s="13">
        <v>0</v>
      </c>
      <c r="E78" s="47">
        <v>2650</v>
      </c>
      <c r="F78" s="47">
        <v>0</v>
      </c>
      <c r="G78" s="12">
        <f>F78+E78</f>
        <v>2650</v>
      </c>
      <c r="H78" s="47">
        <v>0</v>
      </c>
      <c r="I78" s="12">
        <v>517.2</v>
      </c>
      <c r="J78" s="12">
        <v>0</v>
      </c>
      <c r="K78" s="45">
        <f>J78+I78</f>
        <v>517.2</v>
      </c>
      <c r="L78" s="71">
        <v>0</v>
      </c>
      <c r="M78" s="12">
        <v>209.92</v>
      </c>
      <c r="N78" s="12">
        <v>217.8</v>
      </c>
      <c r="O78" s="12">
        <v>202.44</v>
      </c>
      <c r="P78" s="9">
        <v>0</v>
      </c>
      <c r="Q78" s="9">
        <f t="shared" si="25"/>
        <v>92.94765840220384</v>
      </c>
      <c r="R78" s="54"/>
      <c r="S78" s="54"/>
    </row>
    <row r="79" spans="1:19" s="28" customFormat="1" ht="47.25">
      <c r="A79" s="39" t="s">
        <v>98</v>
      </c>
      <c r="B79" s="27" t="s">
        <v>74</v>
      </c>
      <c r="C79" s="13">
        <f>11544.7</f>
        <v>11544.7</v>
      </c>
      <c r="D79" s="13">
        <v>0</v>
      </c>
      <c r="E79" s="47">
        <f>11544.7</f>
        <v>11544.7</v>
      </c>
      <c r="F79" s="47">
        <v>0</v>
      </c>
      <c r="G79" s="12">
        <f>F79+E79</f>
        <v>11544.7</v>
      </c>
      <c r="H79" s="47">
        <v>0</v>
      </c>
      <c r="I79" s="12">
        <v>4224.1</v>
      </c>
      <c r="J79" s="12">
        <v>0</v>
      </c>
      <c r="K79" s="45">
        <f>J79+I79</f>
        <v>4224.1</v>
      </c>
      <c r="L79" s="71">
        <v>0</v>
      </c>
      <c r="M79" s="12">
        <v>6213.85864</v>
      </c>
      <c r="N79" s="12">
        <v>5678.3</v>
      </c>
      <c r="O79" s="12">
        <v>5678.3</v>
      </c>
      <c r="P79" s="9">
        <v>0</v>
      </c>
      <c r="Q79" s="9">
        <f t="shared" si="25"/>
        <v>100</v>
      </c>
      <c r="R79" s="54"/>
      <c r="S79" s="54"/>
    </row>
    <row r="80" spans="1:19" s="28" customFormat="1" ht="47.25">
      <c r="A80" s="39" t="s">
        <v>169</v>
      </c>
      <c r="B80" s="27" t="s">
        <v>170</v>
      </c>
      <c r="C80" s="13">
        <v>611.6</v>
      </c>
      <c r="D80" s="13">
        <v>0</v>
      </c>
      <c r="E80" s="47">
        <v>611.6</v>
      </c>
      <c r="F80" s="47">
        <v>0</v>
      </c>
      <c r="G80" s="12">
        <f>F80+E80</f>
        <v>611.6</v>
      </c>
      <c r="H80" s="47">
        <v>0</v>
      </c>
      <c r="I80" s="12">
        <v>824</v>
      </c>
      <c r="J80" s="12">
        <v>0</v>
      </c>
      <c r="K80" s="45">
        <f>J80+I80</f>
        <v>824</v>
      </c>
      <c r="L80" s="71">
        <v>0</v>
      </c>
      <c r="M80" s="12">
        <v>32.46</v>
      </c>
      <c r="N80" s="12">
        <v>0</v>
      </c>
      <c r="O80" s="12">
        <v>0</v>
      </c>
      <c r="P80" s="9">
        <v>0</v>
      </c>
      <c r="Q80" s="9">
        <v>0</v>
      </c>
      <c r="R80" s="54"/>
      <c r="S80" s="54"/>
    </row>
    <row r="81" spans="1:19" s="28" customFormat="1" ht="18.75">
      <c r="A81" s="38" t="s">
        <v>97</v>
      </c>
      <c r="B81" s="29" t="s">
        <v>18</v>
      </c>
      <c r="C81" s="26">
        <f>C86</f>
        <v>1397.1</v>
      </c>
      <c r="D81" s="26" t="e">
        <f>D86+#REF!+#REF!</f>
        <v>#REF!</v>
      </c>
      <c r="E81" s="46" t="e">
        <f>E86+#REF!+#REF!</f>
        <v>#REF!</v>
      </c>
      <c r="F81" s="46" t="e">
        <f>F86+#REF!+#REF!</f>
        <v>#REF!</v>
      </c>
      <c r="G81" s="26" t="e">
        <f>G86+#REF!+#REF!</f>
        <v>#REF!</v>
      </c>
      <c r="H81" s="46" t="e">
        <f>H86+#REF!+#REF!</f>
        <v>#REF!</v>
      </c>
      <c r="I81" s="26">
        <f>I82+I86</f>
        <v>2450.66</v>
      </c>
      <c r="J81" s="26">
        <f>J82+J86</f>
        <v>321.02</v>
      </c>
      <c r="K81" s="46">
        <f>K82+K86</f>
        <v>2771.68</v>
      </c>
      <c r="L81" s="72">
        <f>L82+L86</f>
        <v>0.047</v>
      </c>
      <c r="M81" s="26">
        <f>M82+M83+M84+M86+M85</f>
        <v>16871.216</v>
      </c>
      <c r="N81" s="26">
        <f>N82+N83+N84+N86</f>
        <v>17521.702</v>
      </c>
      <c r="O81" s="26">
        <f>O82+O83+O84+O86</f>
        <v>17521.702</v>
      </c>
      <c r="P81" s="9">
        <f t="shared" si="26"/>
        <v>103.85559641936895</v>
      </c>
      <c r="Q81" s="9">
        <f>O81/N81*100</f>
        <v>100</v>
      </c>
      <c r="R81" s="55"/>
      <c r="S81" s="55"/>
    </row>
    <row r="82" spans="1:19" s="28" customFormat="1" ht="47.25">
      <c r="A82" s="39" t="s">
        <v>96</v>
      </c>
      <c r="B82" s="31" t="s">
        <v>83</v>
      </c>
      <c r="C82" s="13">
        <f>1001.8+395.3</f>
        <v>1397.1</v>
      </c>
      <c r="D82" s="13">
        <v>0</v>
      </c>
      <c r="E82" s="47">
        <f>1001.8+395.3</f>
        <v>1397.1</v>
      </c>
      <c r="F82" s="47">
        <v>-1001.8</v>
      </c>
      <c r="G82" s="12">
        <f>F82+E82</f>
        <v>395.29999999999995</v>
      </c>
      <c r="H82" s="47">
        <v>0</v>
      </c>
      <c r="I82" s="12">
        <v>1524.56</v>
      </c>
      <c r="J82" s="12">
        <v>321.02</v>
      </c>
      <c r="K82" s="45">
        <f>J82+I82</f>
        <v>1845.58</v>
      </c>
      <c r="L82" s="71">
        <v>0.047</v>
      </c>
      <c r="M82" s="12">
        <v>625.8</v>
      </c>
      <c r="N82" s="12">
        <v>680.5</v>
      </c>
      <c r="O82" s="12">
        <v>680.5</v>
      </c>
      <c r="P82" s="9">
        <f t="shared" si="26"/>
        <v>108.74081176094599</v>
      </c>
      <c r="Q82" s="9">
        <f>O82/N82*100</f>
        <v>100</v>
      </c>
      <c r="R82" s="54"/>
      <c r="S82" s="54"/>
    </row>
    <row r="83" spans="1:19" s="28" customFormat="1" ht="47.25">
      <c r="A83" s="39" t="s">
        <v>126</v>
      </c>
      <c r="B83" s="31" t="s">
        <v>127</v>
      </c>
      <c r="C83" s="13"/>
      <c r="D83" s="13"/>
      <c r="E83" s="47"/>
      <c r="F83" s="47"/>
      <c r="G83" s="12"/>
      <c r="H83" s="47"/>
      <c r="I83" s="12"/>
      <c r="J83" s="12"/>
      <c r="K83" s="45"/>
      <c r="L83" s="71"/>
      <c r="M83" s="12">
        <v>15074.416</v>
      </c>
      <c r="N83" s="12">
        <v>15624</v>
      </c>
      <c r="O83" s="12">
        <v>15624</v>
      </c>
      <c r="P83" s="9">
        <f t="shared" si="26"/>
        <v>103.64580624549569</v>
      </c>
      <c r="Q83" s="9">
        <f>O83/N83*100</f>
        <v>100</v>
      </c>
      <c r="R83" s="54"/>
      <c r="S83" s="54"/>
    </row>
    <row r="84" spans="1:19" s="28" customFormat="1" ht="47.25" hidden="1">
      <c r="A84" s="39" t="s">
        <v>150</v>
      </c>
      <c r="B84" s="31" t="s">
        <v>151</v>
      </c>
      <c r="C84" s="13"/>
      <c r="D84" s="13"/>
      <c r="E84" s="47"/>
      <c r="F84" s="47"/>
      <c r="G84" s="12"/>
      <c r="H84" s="47"/>
      <c r="I84" s="12"/>
      <c r="J84" s="12"/>
      <c r="K84" s="45"/>
      <c r="L84" s="71"/>
      <c r="M84" s="12">
        <v>0</v>
      </c>
      <c r="N84" s="12">
        <v>0</v>
      </c>
      <c r="O84" s="12">
        <v>0</v>
      </c>
      <c r="P84" s="9">
        <v>0</v>
      </c>
      <c r="Q84" s="9" t="e">
        <f>O84/N84*100</f>
        <v>#DIV/0!</v>
      </c>
      <c r="R84" s="54"/>
      <c r="S84" s="54"/>
    </row>
    <row r="85" spans="1:19" s="28" customFormat="1" ht="47.25" hidden="1">
      <c r="A85" s="39" t="s">
        <v>144</v>
      </c>
      <c r="B85" s="31" t="s">
        <v>145</v>
      </c>
      <c r="C85" s="13"/>
      <c r="D85" s="13"/>
      <c r="E85" s="47"/>
      <c r="F85" s="47"/>
      <c r="G85" s="12"/>
      <c r="H85" s="47"/>
      <c r="I85" s="12"/>
      <c r="J85" s="12"/>
      <c r="K85" s="45"/>
      <c r="L85" s="71"/>
      <c r="M85" s="12">
        <v>0</v>
      </c>
      <c r="N85" s="12">
        <v>0</v>
      </c>
      <c r="O85" s="12">
        <v>0</v>
      </c>
      <c r="P85" s="9">
        <v>0</v>
      </c>
      <c r="Q85" s="9">
        <v>0</v>
      </c>
      <c r="R85" s="54"/>
      <c r="S85" s="54"/>
    </row>
    <row r="86" spans="1:19" s="28" customFormat="1" ht="18.75">
      <c r="A86" s="39" t="s">
        <v>95</v>
      </c>
      <c r="B86" s="31" t="s">
        <v>91</v>
      </c>
      <c r="C86" s="13">
        <f>1001.8+395.3</f>
        <v>1397.1</v>
      </c>
      <c r="D86" s="13">
        <v>0</v>
      </c>
      <c r="E86" s="47">
        <f>1001.8+395.3</f>
        <v>1397.1</v>
      </c>
      <c r="F86" s="47">
        <v>-1001.8</v>
      </c>
      <c r="G86" s="12">
        <f>F86+E86</f>
        <v>395.29999999999995</v>
      </c>
      <c r="H86" s="47">
        <v>0</v>
      </c>
      <c r="I86" s="13">
        <v>926.1</v>
      </c>
      <c r="J86" s="13">
        <v>0</v>
      </c>
      <c r="K86" s="45">
        <f>J86+I86</f>
        <v>926.1</v>
      </c>
      <c r="L86" s="73">
        <v>0</v>
      </c>
      <c r="M86" s="12">
        <v>1171</v>
      </c>
      <c r="N86" s="12">
        <v>1217.202</v>
      </c>
      <c r="O86" s="12">
        <v>1217.202</v>
      </c>
      <c r="P86" s="9">
        <v>0</v>
      </c>
      <c r="Q86" s="9">
        <v>0</v>
      </c>
      <c r="R86" s="54"/>
      <c r="S86" s="54"/>
    </row>
    <row r="87" spans="1:19" s="28" customFormat="1" ht="18.75">
      <c r="A87" s="38" t="s">
        <v>120</v>
      </c>
      <c r="B87" s="82" t="s">
        <v>121</v>
      </c>
      <c r="C87" s="26" t="e">
        <f>#REF!</f>
        <v>#REF!</v>
      </c>
      <c r="D87" s="26" t="e">
        <f>#REF!+#REF!+#REF!</f>
        <v>#REF!</v>
      </c>
      <c r="E87" s="46" t="e">
        <f>#REF!+#REF!+#REF!</f>
        <v>#REF!</v>
      </c>
      <c r="F87" s="46" t="e">
        <f>#REF!+#REF!+#REF!</f>
        <v>#REF!</v>
      </c>
      <c r="G87" s="26" t="e">
        <f>#REF!+#REF!+#REF!</f>
        <v>#REF!</v>
      </c>
      <c r="H87" s="46" t="e">
        <f>#REF!+#REF!+#REF!</f>
        <v>#REF!</v>
      </c>
      <c r="I87" s="26" t="e">
        <f>I89+#REF!</f>
        <v>#REF!</v>
      </c>
      <c r="J87" s="26" t="e">
        <f>J89+#REF!</f>
        <v>#REF!</v>
      </c>
      <c r="K87" s="46" t="e">
        <f>K89+#REF!</f>
        <v>#REF!</v>
      </c>
      <c r="L87" s="72" t="e">
        <f>L89+#REF!</f>
        <v>#REF!</v>
      </c>
      <c r="M87" s="26">
        <v>0</v>
      </c>
      <c r="N87" s="26">
        <f>N89</f>
        <v>0</v>
      </c>
      <c r="O87" s="26">
        <v>0</v>
      </c>
      <c r="P87" s="9">
        <v>0</v>
      </c>
      <c r="Q87" s="9">
        <v>0</v>
      </c>
      <c r="R87" s="55"/>
      <c r="S87" s="55"/>
    </row>
    <row r="88" spans="1:19" s="28" customFormat="1" ht="47.25">
      <c r="A88" s="38" t="s">
        <v>124</v>
      </c>
      <c r="B88" s="29" t="s">
        <v>125</v>
      </c>
      <c r="C88" s="26" t="e">
        <f>#REF!</f>
        <v>#REF!</v>
      </c>
      <c r="D88" s="26" t="e">
        <f>#REF!+#REF!+#REF!</f>
        <v>#REF!</v>
      </c>
      <c r="E88" s="46" t="e">
        <f>#REF!+#REF!+#REF!</f>
        <v>#REF!</v>
      </c>
      <c r="F88" s="46" t="e">
        <f>#REF!+#REF!+#REF!</f>
        <v>#REF!</v>
      </c>
      <c r="G88" s="26" t="e">
        <f>#REF!+#REF!+#REF!</f>
        <v>#REF!</v>
      </c>
      <c r="H88" s="46" t="e">
        <f>#REF!+#REF!+#REF!</f>
        <v>#REF!</v>
      </c>
      <c r="I88" s="26" t="e">
        <f>I89+#REF!</f>
        <v>#REF!</v>
      </c>
      <c r="J88" s="26" t="e">
        <f>J89+#REF!</f>
        <v>#REF!</v>
      </c>
      <c r="K88" s="46" t="e">
        <f>K89+#REF!</f>
        <v>#REF!</v>
      </c>
      <c r="L88" s="72" t="e">
        <f>L89+#REF!</f>
        <v>#REF!</v>
      </c>
      <c r="M88" s="26">
        <v>5815.98</v>
      </c>
      <c r="N88" s="26">
        <f>N89</f>
        <v>0</v>
      </c>
      <c r="O88" s="26">
        <v>2676.62983</v>
      </c>
      <c r="P88" s="9">
        <f>O88/M88*100</f>
        <v>46.02199165059027</v>
      </c>
      <c r="Q88" s="9">
        <v>0</v>
      </c>
      <c r="R88" s="55"/>
      <c r="S88" s="55"/>
    </row>
    <row r="89" spans="1:19" s="28" customFormat="1" ht="31.5">
      <c r="A89" s="38" t="s">
        <v>116</v>
      </c>
      <c r="B89" s="29" t="s">
        <v>117</v>
      </c>
      <c r="C89" s="26">
        <f>C90</f>
        <v>449411.561</v>
      </c>
      <c r="D89" s="26" t="e">
        <f>D90+#REF!+#REF!</f>
        <v>#REF!</v>
      </c>
      <c r="E89" s="46" t="e">
        <f>E90+#REF!+#REF!</f>
        <v>#REF!</v>
      </c>
      <c r="F89" s="46" t="e">
        <f>F90+#REF!+#REF!</f>
        <v>#REF!</v>
      </c>
      <c r="G89" s="26" t="e">
        <f>G90+#REF!+#REF!</f>
        <v>#REF!</v>
      </c>
      <c r="H89" s="46" t="e">
        <f>H90+#REF!+#REF!</f>
        <v>#REF!</v>
      </c>
      <c r="I89" s="26" t="e">
        <f>#REF!+I90</f>
        <v>#REF!</v>
      </c>
      <c r="J89" s="26" t="e">
        <f>#REF!+J90</f>
        <v>#REF!</v>
      </c>
      <c r="K89" s="46" t="e">
        <f>#REF!+K90</f>
        <v>#REF!</v>
      </c>
      <c r="L89" s="72" t="e">
        <f>#REF!+L90</f>
        <v>#REF!</v>
      </c>
      <c r="M89" s="26">
        <v>-4122.236</v>
      </c>
      <c r="N89" s="26">
        <v>0</v>
      </c>
      <c r="O89" s="26">
        <v>-3004.31016</v>
      </c>
      <c r="P89" s="9">
        <f>O89/M89*100</f>
        <v>72.88059587078469</v>
      </c>
      <c r="Q89" s="9">
        <v>0</v>
      </c>
      <c r="R89" s="55"/>
      <c r="S89" s="55"/>
    </row>
    <row r="90" spans="1:19" ht="15.75">
      <c r="A90" s="8"/>
      <c r="B90" s="8" t="s">
        <v>16</v>
      </c>
      <c r="C90" s="9">
        <f aca="true" t="shared" si="29" ref="C90:O90">C7+C47</f>
        <v>449411.561</v>
      </c>
      <c r="D90" s="9" t="e">
        <f t="shared" si="29"/>
        <v>#REF!</v>
      </c>
      <c r="E90" s="43" t="e">
        <f t="shared" si="29"/>
        <v>#REF!</v>
      </c>
      <c r="F90" s="43" t="e">
        <f t="shared" si="29"/>
        <v>#REF!</v>
      </c>
      <c r="G90" s="9" t="e">
        <f t="shared" si="29"/>
        <v>#REF!</v>
      </c>
      <c r="H90" s="43" t="e">
        <f t="shared" si="29"/>
        <v>#REF!</v>
      </c>
      <c r="I90" s="9">
        <f t="shared" si="29"/>
        <v>592754.7130000001</v>
      </c>
      <c r="J90" s="9">
        <f t="shared" si="29"/>
        <v>5110.719999999999</v>
      </c>
      <c r="K90" s="43" t="e">
        <f t="shared" si="29"/>
        <v>#REF!</v>
      </c>
      <c r="L90" s="69" t="e">
        <f t="shared" si="29"/>
        <v>#REF!</v>
      </c>
      <c r="M90" s="9">
        <f t="shared" si="29"/>
        <v>877776.0584299999</v>
      </c>
      <c r="N90" s="9">
        <f t="shared" si="29"/>
        <v>927059.9702999999</v>
      </c>
      <c r="O90" s="9">
        <f t="shared" si="29"/>
        <v>928222.4280099999</v>
      </c>
      <c r="P90" s="9">
        <f>O90/M90*100</f>
        <v>105.74706601934768</v>
      </c>
      <c r="Q90" s="9">
        <f>O90/N90*100</f>
        <v>100.12539185675591</v>
      </c>
      <c r="R90" s="52"/>
      <c r="S90" s="52"/>
    </row>
    <row r="91" spans="1:19" ht="15.75">
      <c r="A91" s="5"/>
      <c r="B91" s="5"/>
      <c r="C91" s="6"/>
      <c r="D91" s="6"/>
      <c r="E91" s="6"/>
      <c r="F91" s="6"/>
      <c r="G91" s="6"/>
      <c r="H91" s="6"/>
      <c r="I91" s="6"/>
      <c r="J91" s="6"/>
      <c r="K91" s="63"/>
      <c r="L91" s="76"/>
      <c r="M91" s="6"/>
      <c r="N91" s="6"/>
      <c r="O91" s="6"/>
      <c r="P91" s="6"/>
      <c r="Q91" s="6"/>
      <c r="R91" s="6"/>
      <c r="S91" s="6" t="s">
        <v>94</v>
      </c>
    </row>
    <row r="92" spans="1:19" ht="15.75">
      <c r="A92" s="3"/>
      <c r="B92" s="2"/>
      <c r="C92" s="2"/>
      <c r="D92" s="2"/>
      <c r="E92" s="2"/>
      <c r="F92" s="2"/>
      <c r="G92" s="2"/>
      <c r="H92" s="2"/>
      <c r="I92" s="2"/>
      <c r="J92" s="2"/>
      <c r="K92" s="64"/>
      <c r="L92" s="77"/>
      <c r="M92" s="87"/>
      <c r="N92" s="87"/>
      <c r="O92" s="87"/>
      <c r="P92" s="87"/>
      <c r="Q92" s="87"/>
      <c r="R92" s="2"/>
      <c r="S92" s="2"/>
    </row>
    <row r="93" spans="1:19" ht="75" customHeight="1">
      <c r="A93" s="22"/>
      <c r="B93" s="22"/>
      <c r="C93" s="24"/>
      <c r="D93" s="24"/>
      <c r="E93" s="42"/>
      <c r="F93" s="42"/>
      <c r="G93" s="42"/>
      <c r="H93" s="42"/>
      <c r="I93" s="42"/>
      <c r="J93" s="42"/>
      <c r="K93" s="65"/>
      <c r="L93" s="78"/>
      <c r="M93" s="88"/>
      <c r="N93" s="88"/>
      <c r="O93" s="88"/>
      <c r="P93" s="88"/>
      <c r="Q93" s="88"/>
      <c r="R93" s="42"/>
      <c r="S93" s="42"/>
    </row>
    <row r="94" ht="18.75">
      <c r="A94" s="4"/>
    </row>
    <row r="95" ht="18.75">
      <c r="A95" s="4"/>
    </row>
    <row r="96" ht="18.75">
      <c r="A96" s="4"/>
    </row>
    <row r="97" spans="1:2" ht="15">
      <c r="A97" s="1"/>
      <c r="B97" s="1"/>
    </row>
    <row r="98" spans="1:2" ht="15">
      <c r="A98" s="1"/>
      <c r="B98" s="1"/>
    </row>
  </sheetData>
  <sheetProtection/>
  <mergeCells count="9">
    <mergeCell ref="B5:B6"/>
    <mergeCell ref="N5:N6"/>
    <mergeCell ref="O5:O6"/>
    <mergeCell ref="Q5:Q6"/>
    <mergeCell ref="A3:Q3"/>
    <mergeCell ref="O1:Q1"/>
    <mergeCell ref="A5:A6"/>
    <mergeCell ref="M5:M6"/>
    <mergeCell ref="P5:P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42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suport3468</cp:lastModifiedBy>
  <cp:lastPrinted>2023-07-19T11:17:25Z</cp:lastPrinted>
  <dcterms:created xsi:type="dcterms:W3CDTF">2010-08-17T04:45:21Z</dcterms:created>
  <dcterms:modified xsi:type="dcterms:W3CDTF">2024-01-24T10:49:33Z</dcterms:modified>
  <cp:category/>
  <cp:version/>
  <cp:contentType/>
  <cp:contentStatus/>
</cp:coreProperties>
</file>