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'Лист1'!$A$1:$Q$90</definedName>
  </definedNames>
  <calcPr fullCalcOnLoad="1"/>
</workbook>
</file>

<file path=xl/sharedStrings.xml><?xml version="1.0" encoding="utf-8"?>
<sst xmlns="http://schemas.openxmlformats.org/spreadsheetml/2006/main" count="196" uniqueCount="171">
  <si>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</si>
  <si>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</si>
  <si>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</si>
  <si>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</si>
  <si>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</si>
  <si>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</si>
  <si>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</si>
  <si>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</si>
  <si>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</si>
  <si>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</si>
  <si>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</si>
  <si>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</si>
  <si>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</si>
  <si>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</si>
  <si>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</si>
  <si>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</si>
  <si>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</si>
  <si>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</si>
  <si>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</si>
  <si>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</si>
  <si>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</si>
  <si>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</si>
  <si>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</si>
  <si>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</si>
  <si>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</si>
  <si>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</si>
  <si>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</si>
  <si>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</si>
  <si>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</si>
  <si>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</si>
  <si>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</si>
  <si>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</si>
  <si>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</si>
  <si>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</si>
  <si>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</si>
  <si>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</si>
  <si>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</si>
  <si>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</si>
  <si>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</si>
  <si>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</si>
  <si>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</si>
  <si>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</si>
  <si>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</si>
  <si>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</si>
  <si>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</si>
  <si>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</si>
  <si>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</si>
  <si>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</si>
  <si>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</si>
  <si>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</si>
  <si>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</si>
  <si>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</si>
  <si>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</si>
  <si>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</si>
  <si>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</si>
  <si>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</si>
  <si>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</si>
  <si>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</si>
  <si>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</si>
  <si>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</si>
  <si>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</si>
  <si>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</si>
  <si>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</si>
  <si>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</si>
  <si>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</si>
  <si>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</si>
  <si>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</si>
  <si>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</si>
  <si>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</si>
  <si>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</si>
  <si>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</si>
  <si>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</si>
  <si>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</si>
  <si>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</si>
  <si>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</si>
  <si>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</si>
  <si>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</si>
  <si>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</si>
  <si>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</si>
  <si>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</si>
  <si>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</si>
  <si>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</si>
  <si>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</si>
  <si>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</si>
  <si>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</si>
  <si>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</si>
  <si>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</si>
  <si>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</si>
  <si>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</si>
  <si>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</si>
  <si>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</si>
  <si>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</si>
  <si>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</si>
  <si>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</si>
  <si>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</si>
  <si>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</si>
  <si>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</si>
  <si>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</si>
  <si>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</si>
  <si>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</si>
  <si>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</si>
  <si>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</si>
  <si>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</si>
  <si>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</si>
  <si>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</si>
  <si>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</si>
  <si>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</si>
  <si>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</si>
  <si>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</si>
  <si>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</si>
  <si>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</si>
  <si>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</si>
  <si>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</si>
  <si>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</si>
  <si>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</si>
  <si>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</si>
  <si>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</si>
  <si>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</si>
  <si>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</si>
  <si>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</si>
  <si>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</si>
  <si>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</si>
  <si>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</si>
  <si>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</si>
  <si>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</si>
  <si>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</si>
  <si>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</si>
  <si>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</si>
  <si>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</si>
  <si>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</si>
  <si>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</si>
  <si>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</si>
  <si>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</si>
  <si>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</si>
  <si>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</si>
  <si>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</si>
  <si>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</si>
  <si>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</si>
  <si>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</si>
  <si>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</si>
  <si>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</si>
  <si>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</si>
  <si>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</si>
  <si>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</si>
  <si>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</si>
  <si>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</si>
  <si>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</si>
  <si>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</si>
  <si>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</si>
  <si>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</si>
  <si>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</si>
  <si>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</si>
  <si>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</si>
  <si>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</si>
  <si>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</si>
  <si>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</si>
  <si>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</si>
  <si>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</si>
  <si>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</si>
  <si>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</si>
  <si>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</si>
  <si>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</si>
  <si>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</si>
  <si>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Фактическое исполнение на 01.04.2021 года</t>
  </si>
  <si>
    <t>Уточненный бюджет на 01.04.2022 года</t>
  </si>
  <si>
    <t>Фактическое исполнение на 01.04.2022 года</t>
  </si>
  <si>
    <t>Процент исполнения к к аналогичному периоду 2021 года.</t>
  </si>
  <si>
    <t>Процент исполнения к уточненному плану 2022г.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</si>
  <si>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</si>
  <si>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</si>
  <si>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 xml:space="preserve">Анализ об исполнении доходов бюджета муниципального образования "Гиагинский район" за 1 квартал 2022 год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</si>
</sst>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54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view="pageBreakPreview" zoomScaleSheetLayoutView="100" zoomScalePageLayoutView="0" workbookViewId="0" topLeftCell="A1">
      <selection activeCell="O5" sqref="O5:O6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9" customWidth="1"/>
    <col min="14" max="14" width="15.875" style="89" customWidth="1"/>
    <col min="15" max="15" width="19.25390625" style="89" customWidth="1"/>
    <col min="16" max="17" width="14.875" style="89" customWidth="1"/>
    <col min="18" max="18" width="14.125" style="0" customWidth="1"/>
    <col min="19" max="19" width="37.625" style="0" customWidth="1"/>
  </cols>
  <sheetData>
    <row r="1" spans="3:19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119</v>
      </c>
      <c r="N1" s="90"/>
      <c r="O1" s="91"/>
      <c r="P1" s="91"/>
      <c r="Q1" s="91"/>
      <c r="R1" s="40"/>
      <c r="S1" s="40"/>
    </row>
    <row r="2" spans="1:19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92"/>
      <c r="N2" s="92"/>
      <c r="O2" s="92"/>
      <c r="P2" s="92"/>
      <c r="Q2" s="92"/>
      <c r="R2" s="23"/>
      <c r="S2" s="23"/>
    </row>
    <row r="3" spans="1:19" ht="33" customHeight="1">
      <c r="A3" s="85" t="s">
        <v>170</v>
      </c>
      <c r="B3" s="85"/>
      <c r="C3" s="85"/>
      <c r="D3" s="85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93"/>
      <c r="N4" s="93"/>
      <c r="O4" s="93" t="s">
        <v>38</v>
      </c>
      <c r="P4" s="93"/>
      <c r="Q4" s="93"/>
      <c r="R4" s="18"/>
      <c r="S4" s="18"/>
    </row>
    <row r="5" spans="1:19" ht="55.5" customHeight="1">
      <c r="A5" s="87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4" t="s">
        <v>163</v>
      </c>
      <c r="N5" s="94" t="s">
        <v>164</v>
      </c>
      <c r="O5" s="94" t="s">
        <v>165</v>
      </c>
      <c r="P5" s="94" t="s">
        <v>166</v>
      </c>
      <c r="Q5" s="94" t="s">
        <v>167</v>
      </c>
      <c r="R5" s="51"/>
      <c r="S5" s="51"/>
    </row>
    <row r="6" spans="1:19" ht="51.75" customHeight="1">
      <c r="A6" s="88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95"/>
      <c r="N6" s="95"/>
      <c r="O6" s="95"/>
      <c r="P6" s="95"/>
      <c r="Q6" s="95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59911.91</v>
      </c>
      <c r="N7" s="9">
        <f t="shared" si="1"/>
        <v>252578.5</v>
      </c>
      <c r="O7" s="9">
        <f t="shared" si="1"/>
        <v>63587.790000000015</v>
      </c>
      <c r="P7" s="9">
        <f aca="true" t="shared" si="2" ref="P7:P25">O7/M7*100</f>
        <v>106.13547456590852</v>
      </c>
      <c r="Q7" s="9">
        <f aca="true" t="shared" si="3" ref="Q7:Q21">O7/N7*100</f>
        <v>25.175456343275464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 aca="true" t="shared" si="5" ref="J8:O8">J9+J16+J22+J24+J11</f>
        <v>3289.7</v>
      </c>
      <c r="K8" s="43">
        <f t="shared" si="5"/>
        <v>110538.10000000002</v>
      </c>
      <c r="L8" s="69">
        <f t="shared" si="5"/>
        <v>0</v>
      </c>
      <c r="M8" s="9">
        <f>M9+M16+M22+M24+M11</f>
        <v>43936.780000000006</v>
      </c>
      <c r="N8" s="9">
        <f t="shared" si="5"/>
        <v>167509.9</v>
      </c>
      <c r="O8" s="9">
        <f t="shared" si="5"/>
        <v>44941.40000000001</v>
      </c>
      <c r="P8" s="9">
        <f t="shared" si="2"/>
        <v>102.28651257556882</v>
      </c>
      <c r="Q8" s="9">
        <f t="shared" si="3"/>
        <v>26.829100847173816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6" ref="C9:O9">C10</f>
        <v>38633</v>
      </c>
      <c r="D9" s="10">
        <f t="shared" si="6"/>
        <v>1967</v>
      </c>
      <c r="E9" s="44">
        <f t="shared" si="6"/>
        <v>40600</v>
      </c>
      <c r="F9" s="44">
        <f t="shared" si="6"/>
        <v>0</v>
      </c>
      <c r="G9" s="10">
        <f t="shared" si="6"/>
        <v>40600</v>
      </c>
      <c r="H9" s="44">
        <f t="shared" si="6"/>
        <v>0</v>
      </c>
      <c r="I9" s="10">
        <f t="shared" si="6"/>
        <v>47307.8</v>
      </c>
      <c r="J9" s="10">
        <f t="shared" si="6"/>
        <v>2342.1</v>
      </c>
      <c r="K9" s="44">
        <f t="shared" si="6"/>
        <v>49649.9</v>
      </c>
      <c r="L9" s="70">
        <f t="shared" si="6"/>
        <v>0</v>
      </c>
      <c r="M9" s="10">
        <f t="shared" si="6"/>
        <v>12060.14</v>
      </c>
      <c r="N9" s="10">
        <f t="shared" si="6"/>
        <v>81446.6</v>
      </c>
      <c r="O9" s="10">
        <f t="shared" si="6"/>
        <v>14298.38</v>
      </c>
      <c r="P9" s="9">
        <f t="shared" si="2"/>
        <v>118.55898853578815</v>
      </c>
      <c r="Q9" s="9">
        <f t="shared" si="3"/>
        <v>17.555527179771772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12060.14</v>
      </c>
      <c r="N10" s="12">
        <v>81446.6</v>
      </c>
      <c r="O10" s="12">
        <v>14298.38</v>
      </c>
      <c r="P10" s="9">
        <f t="shared" si="2"/>
        <v>118.55898853578815</v>
      </c>
      <c r="Q10" s="9">
        <f t="shared" si="3"/>
        <v>17.555527179771772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7" ref="C11:I11">C12+C13+C14+C15</f>
        <v>113.161</v>
      </c>
      <c r="D11" s="26">
        <f t="shared" si="7"/>
        <v>0</v>
      </c>
      <c r="E11" s="46">
        <f t="shared" si="7"/>
        <v>113.161</v>
      </c>
      <c r="F11" s="46">
        <f t="shared" si="7"/>
        <v>0</v>
      </c>
      <c r="G11" s="26">
        <f t="shared" si="7"/>
        <v>113.161</v>
      </c>
      <c r="H11" s="46">
        <f t="shared" si="7"/>
        <v>0</v>
      </c>
      <c r="I11" s="26">
        <f t="shared" si="7"/>
        <v>413.1</v>
      </c>
      <c r="J11" s="26">
        <f aca="true" t="shared" si="8" ref="J11:O11">J12+J13+J14+J15</f>
        <v>0</v>
      </c>
      <c r="K11" s="46">
        <f t="shared" si="8"/>
        <v>413.1</v>
      </c>
      <c r="L11" s="72">
        <f t="shared" si="8"/>
        <v>0</v>
      </c>
      <c r="M11" s="26">
        <f>M12+M13+M14+M15</f>
        <v>121.73</v>
      </c>
      <c r="N11" s="26">
        <f t="shared" si="8"/>
        <v>475.59999999999997</v>
      </c>
      <c r="O11" s="26">
        <f t="shared" si="8"/>
        <v>154.66</v>
      </c>
      <c r="P11" s="9">
        <f t="shared" si="2"/>
        <v>127.05167173252279</v>
      </c>
      <c r="Q11" s="9">
        <f t="shared" si="3"/>
        <v>32.51892346509672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54.63</v>
      </c>
      <c r="N12" s="12">
        <v>223.3</v>
      </c>
      <c r="O12" s="12">
        <v>74.27</v>
      </c>
      <c r="P12" s="9">
        <f t="shared" si="2"/>
        <v>135.95094270547315</v>
      </c>
      <c r="Q12" s="9">
        <f t="shared" si="3"/>
        <v>33.26018808777429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0.38</v>
      </c>
      <c r="N13" s="12">
        <v>1.4</v>
      </c>
      <c r="O13" s="12">
        <v>0.48</v>
      </c>
      <c r="P13" s="9">
        <f t="shared" si="2"/>
        <v>126.3157894736842</v>
      </c>
      <c r="Q13" s="9">
        <f t="shared" si="3"/>
        <v>34.285714285714285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76.48</v>
      </c>
      <c r="N14" s="12">
        <v>288.2</v>
      </c>
      <c r="O14" s="12">
        <v>89.87</v>
      </c>
      <c r="P14" s="9">
        <f t="shared" si="2"/>
        <v>117.50784518828452</v>
      </c>
      <c r="Q14" s="9">
        <f t="shared" si="3"/>
        <v>31.18320610687023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-9.76</v>
      </c>
      <c r="N15" s="13">
        <v>-37.3</v>
      </c>
      <c r="O15" s="13">
        <v>-9.96</v>
      </c>
      <c r="P15" s="9">
        <f t="shared" si="2"/>
        <v>102.04918032786887</v>
      </c>
      <c r="Q15" s="9">
        <f t="shared" si="3"/>
        <v>26.702412868632713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9" ref="C16:I16">C17+C18+C19+C20</f>
        <v>32310.7</v>
      </c>
      <c r="D16" s="9">
        <f t="shared" si="9"/>
        <v>1977.8000000000002</v>
      </c>
      <c r="E16" s="43">
        <f t="shared" si="9"/>
        <v>34288.5</v>
      </c>
      <c r="F16" s="43">
        <f t="shared" si="9"/>
        <v>0</v>
      </c>
      <c r="G16" s="9">
        <f t="shared" si="9"/>
        <v>34288.5</v>
      </c>
      <c r="H16" s="43">
        <f t="shared" si="9"/>
        <v>0</v>
      </c>
      <c r="I16" s="9">
        <f t="shared" si="9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27335.4</v>
      </c>
      <c r="N16" s="9">
        <f>N17+N18+N19+N20+N21</f>
        <v>59225.4</v>
      </c>
      <c r="O16" s="9">
        <f>O17+O18+O19+O20+O21</f>
        <v>23882.49</v>
      </c>
      <c r="P16" s="9">
        <f t="shared" si="2"/>
        <v>87.36835751443184</v>
      </c>
      <c r="Q16" s="9">
        <f t="shared" si="3"/>
        <v>40.32474242470291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4523.53</v>
      </c>
      <c r="N17" s="12">
        <v>24798</v>
      </c>
      <c r="O17" s="12">
        <v>5719.6</v>
      </c>
      <c r="P17" s="9">
        <f t="shared" si="2"/>
        <v>126.44107588542578</v>
      </c>
      <c r="Q17" s="9">
        <f t="shared" si="3"/>
        <v>23.064763287361885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1401.17</v>
      </c>
      <c r="N18" s="12">
        <v>0</v>
      </c>
      <c r="O18" s="12">
        <v>-8.13</v>
      </c>
      <c r="P18" s="9">
        <f t="shared" si="2"/>
        <v>-0.580229379732652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19483.5</v>
      </c>
      <c r="N19" s="12">
        <v>27965.1</v>
      </c>
      <c r="O19" s="12">
        <v>16573.8</v>
      </c>
      <c r="P19" s="9">
        <f t="shared" si="2"/>
        <v>85.0658249287859</v>
      </c>
      <c r="Q19" s="9">
        <f t="shared" si="3"/>
        <v>59.26601370994561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126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1927.2</v>
      </c>
      <c r="N21" s="12">
        <v>6462.3</v>
      </c>
      <c r="O21" s="12">
        <v>1597.22</v>
      </c>
      <c r="P21" s="9">
        <f t="shared" si="2"/>
        <v>82.8777501037775</v>
      </c>
      <c r="Q21" s="9">
        <f t="shared" si="3"/>
        <v>24.715967999009642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10" ref="C22:O22">C23</f>
        <v>13331.6</v>
      </c>
      <c r="D22" s="9">
        <f t="shared" si="10"/>
        <v>132.4</v>
      </c>
      <c r="E22" s="43">
        <f t="shared" si="10"/>
        <v>13464</v>
      </c>
      <c r="F22" s="43">
        <f t="shared" si="10"/>
        <v>0</v>
      </c>
      <c r="G22" s="9">
        <f t="shared" si="10"/>
        <v>13464</v>
      </c>
      <c r="H22" s="43">
        <f t="shared" si="10"/>
        <v>0</v>
      </c>
      <c r="I22" s="9">
        <f t="shared" si="10"/>
        <v>16493.1</v>
      </c>
      <c r="J22" s="9">
        <f t="shared" si="10"/>
        <v>155.1</v>
      </c>
      <c r="K22" s="43">
        <f t="shared" si="10"/>
        <v>16648.199999999997</v>
      </c>
      <c r="L22" s="69">
        <f t="shared" si="10"/>
        <v>0</v>
      </c>
      <c r="M22" s="9">
        <f t="shared" si="10"/>
        <v>3818.59</v>
      </c>
      <c r="N22" s="9">
        <f t="shared" si="10"/>
        <v>22985</v>
      </c>
      <c r="O22" s="9">
        <f t="shared" si="10"/>
        <v>5710.61</v>
      </c>
      <c r="P22" s="9">
        <f t="shared" si="2"/>
        <v>149.54760788668068</v>
      </c>
      <c r="Q22" s="9">
        <f aca="true" t="shared" si="11" ref="Q22:Q34">O22/N22*100</f>
        <v>24.84494235370894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3818.59</v>
      </c>
      <c r="N23" s="12">
        <v>22985</v>
      </c>
      <c r="O23" s="12">
        <v>5710.61</v>
      </c>
      <c r="P23" s="9">
        <f t="shared" si="2"/>
        <v>149.54760788668068</v>
      </c>
      <c r="Q23" s="9">
        <f t="shared" si="11"/>
        <v>24.84494235370894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2" ref="C24:I24">C25+C26</f>
        <v>2405</v>
      </c>
      <c r="D24" s="9">
        <f t="shared" si="12"/>
        <v>441.1</v>
      </c>
      <c r="E24" s="43">
        <f t="shared" si="12"/>
        <v>2846.1</v>
      </c>
      <c r="F24" s="43">
        <f t="shared" si="12"/>
        <v>0</v>
      </c>
      <c r="G24" s="9">
        <f t="shared" si="12"/>
        <v>2846.1</v>
      </c>
      <c r="H24" s="43">
        <f t="shared" si="12"/>
        <v>0</v>
      </c>
      <c r="I24" s="9">
        <f t="shared" si="12"/>
        <v>2861.1</v>
      </c>
      <c r="J24" s="9">
        <f aca="true" t="shared" si="13" ref="J24:O24">J25+J26</f>
        <v>0</v>
      </c>
      <c r="K24" s="43">
        <f t="shared" si="13"/>
        <v>2861.1</v>
      </c>
      <c r="L24" s="69">
        <f t="shared" si="13"/>
        <v>0</v>
      </c>
      <c r="M24" s="9">
        <f>M25+M26</f>
        <v>600.92</v>
      </c>
      <c r="N24" s="9">
        <f t="shared" si="13"/>
        <v>3377.3</v>
      </c>
      <c r="O24" s="9">
        <f t="shared" si="13"/>
        <v>895.26</v>
      </c>
      <c r="P24" s="9">
        <f t="shared" si="2"/>
        <v>148.9815616055382</v>
      </c>
      <c r="Q24" s="9">
        <f t="shared" si="11"/>
        <v>26.508157403843306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600.92</v>
      </c>
      <c r="N25" s="12">
        <v>3377.3</v>
      </c>
      <c r="O25" s="12">
        <v>895.26</v>
      </c>
      <c r="P25" s="9">
        <f t="shared" si="2"/>
        <v>148.9815616055382</v>
      </c>
      <c r="Q25" s="9">
        <f t="shared" si="11"/>
        <v>26.508157403843306</v>
      </c>
      <c r="R25" s="54"/>
      <c r="S25" s="54"/>
    </row>
    <row r="26" spans="1:19" ht="18.75" hidden="1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v>0</v>
      </c>
      <c r="N26" s="12">
        <v>0</v>
      </c>
      <c r="O26" s="12">
        <v>0</v>
      </c>
      <c r="P26" s="9">
        <v>0</v>
      </c>
      <c r="Q26" s="9" t="e">
        <f t="shared" si="11"/>
        <v>#DIV/0!</v>
      </c>
      <c r="R26" s="54"/>
      <c r="S26" s="54"/>
    </row>
    <row r="27" spans="1:19" ht="18.75">
      <c r="A27" s="36"/>
      <c r="B27" s="16" t="s">
        <v>45</v>
      </c>
      <c r="C27" s="17">
        <f aca="true" t="shared" si="14" ref="C27:L27">C28+C38+C40+C44+C45</f>
        <v>39435.5</v>
      </c>
      <c r="D27" s="17">
        <f t="shared" si="14"/>
        <v>8002.4</v>
      </c>
      <c r="E27" s="49">
        <f t="shared" si="14"/>
        <v>47437.899999999994</v>
      </c>
      <c r="F27" s="49">
        <f t="shared" si="14"/>
        <v>0</v>
      </c>
      <c r="G27" s="17">
        <f t="shared" si="14"/>
        <v>47437.899999999994</v>
      </c>
      <c r="H27" s="49">
        <f t="shared" si="14"/>
        <v>0</v>
      </c>
      <c r="I27" s="17">
        <f t="shared" si="14"/>
        <v>47641.253</v>
      </c>
      <c r="J27" s="17">
        <f t="shared" si="14"/>
        <v>1500</v>
      </c>
      <c r="K27" s="49">
        <f t="shared" si="14"/>
        <v>49141.253</v>
      </c>
      <c r="L27" s="75">
        <f t="shared" si="14"/>
        <v>0</v>
      </c>
      <c r="M27" s="17">
        <f>M28+M38+M40+M44+M45+M36</f>
        <v>15975.130000000001</v>
      </c>
      <c r="N27" s="17">
        <f>N28+N38+N40+N44+N45+N36</f>
        <v>85068.6</v>
      </c>
      <c r="O27" s="17">
        <f>O28+O38+O40+O44+O45+O36</f>
        <v>18646.390000000007</v>
      </c>
      <c r="P27" s="9">
        <f>O27/M27*100</f>
        <v>116.7213662737017</v>
      </c>
      <c r="Q27" s="9">
        <f t="shared" si="11"/>
        <v>21.919239296285593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5" ref="C28:H28">C29+C30+C31+C32+C33</f>
        <v>36473</v>
      </c>
      <c r="D28" s="9">
        <f t="shared" si="15"/>
        <v>7276</v>
      </c>
      <c r="E28" s="43">
        <f t="shared" si="15"/>
        <v>43749</v>
      </c>
      <c r="F28" s="43">
        <f t="shared" si="15"/>
        <v>0</v>
      </c>
      <c r="G28" s="9">
        <f t="shared" si="15"/>
        <v>43749</v>
      </c>
      <c r="H28" s="43">
        <f t="shared" si="15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15227.58</v>
      </c>
      <c r="N28" s="9">
        <f>N29+N30+N31+N32+N33+N34+N35</f>
        <v>80086.90000000001</v>
      </c>
      <c r="O28" s="9">
        <f>O29+O30+O31+O32+O33+O34+O35</f>
        <v>18072.250000000004</v>
      </c>
      <c r="P28" s="9">
        <f>O28/M28*100</f>
        <v>118.68103795875643</v>
      </c>
      <c r="Q28" s="9">
        <f t="shared" si="11"/>
        <v>22.565800399316245</v>
      </c>
      <c r="R28" s="52"/>
      <c r="S28" s="52"/>
    </row>
    <row r="29" spans="1:19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1.5</v>
      </c>
      <c r="O29" s="12">
        <v>0</v>
      </c>
      <c r="P29" s="9">
        <v>0</v>
      </c>
      <c r="Q29" s="9">
        <f t="shared" si="11"/>
        <v>0</v>
      </c>
      <c r="R29" s="54"/>
      <c r="S29" s="54"/>
    </row>
    <row r="30" spans="1:19" ht="63">
      <c r="A30" s="36" t="s">
        <v>90</v>
      </c>
      <c r="B30" s="14" t="s">
        <v>89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14331.8</v>
      </c>
      <c r="N30" s="12">
        <v>73862.6</v>
      </c>
      <c r="O30" s="12">
        <v>17249.74</v>
      </c>
      <c r="P30" s="9">
        <f aca="true" t="shared" si="16" ref="P30:P37">O30/M30*100</f>
        <v>120.35989896593591</v>
      </c>
      <c r="Q30" s="9">
        <f t="shared" si="11"/>
        <v>23.35382182593085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774.01</v>
      </c>
      <c r="N31" s="12">
        <v>5868</v>
      </c>
      <c r="O31" s="12">
        <v>783.88</v>
      </c>
      <c r="P31" s="9">
        <f t="shared" si="16"/>
        <v>101.2751773232904</v>
      </c>
      <c r="Q31" s="9">
        <f t="shared" si="11"/>
        <v>13.358554873892297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8.53</v>
      </c>
      <c r="N32" s="12">
        <v>303.6</v>
      </c>
      <c r="O32" s="12">
        <v>38.07</v>
      </c>
      <c r="P32" s="9">
        <f t="shared" si="16"/>
        <v>446.3071512309496</v>
      </c>
      <c r="Q32" s="9">
        <f t="shared" si="11"/>
        <v>12.539525691699605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6"/>
        <v>#DIV/0!</v>
      </c>
      <c r="Q33" s="9" t="e">
        <f t="shared" si="11"/>
        <v>#DIV/0!</v>
      </c>
      <c r="R33" s="56"/>
      <c r="S33" s="56"/>
    </row>
    <row r="34" spans="1:19" ht="82.5" customHeight="1">
      <c r="A34" s="37" t="s">
        <v>93</v>
      </c>
      <c r="B34" s="14" t="s">
        <v>98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111.18</v>
      </c>
      <c r="N34" s="12">
        <v>39.3</v>
      </c>
      <c r="O34" s="12">
        <v>0.06</v>
      </c>
      <c r="P34" s="9">
        <f t="shared" si="16"/>
        <v>0.05396654074473825</v>
      </c>
      <c r="Q34" s="9">
        <f t="shared" si="11"/>
        <v>0.15267175572519084</v>
      </c>
      <c r="R34" s="54"/>
      <c r="S34" s="54"/>
    </row>
    <row r="35" spans="1:19" ht="82.5" customHeight="1">
      <c r="A35" s="37" t="s">
        <v>148</v>
      </c>
      <c r="B35" s="14" t="s">
        <v>147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2.06</v>
      </c>
      <c r="N35" s="12">
        <v>11.9</v>
      </c>
      <c r="O35" s="12">
        <v>0.5</v>
      </c>
      <c r="P35" s="9">
        <f t="shared" si="16"/>
        <v>24.271844660194176</v>
      </c>
      <c r="Q35" s="9">
        <f>O35/N35*100</f>
        <v>4.201680672268907</v>
      </c>
      <c r="R35" s="54"/>
      <c r="S35" s="54"/>
    </row>
    <row r="36" spans="1:19" ht="18.75">
      <c r="A36" s="35" t="s">
        <v>122</v>
      </c>
      <c r="B36" s="19" t="s">
        <v>46</v>
      </c>
      <c r="C36" s="9">
        <f aca="true" t="shared" si="17" ref="C36:O38">C37</f>
        <v>1100</v>
      </c>
      <c r="D36" s="9">
        <f t="shared" si="17"/>
        <v>0</v>
      </c>
      <c r="E36" s="43">
        <f t="shared" si="17"/>
        <v>1100</v>
      </c>
      <c r="F36" s="43">
        <f t="shared" si="17"/>
        <v>0</v>
      </c>
      <c r="G36" s="9">
        <f t="shared" si="17"/>
        <v>1100</v>
      </c>
      <c r="H36" s="43">
        <f t="shared" si="17"/>
        <v>0</v>
      </c>
      <c r="I36" s="9">
        <f t="shared" si="17"/>
        <v>591.3</v>
      </c>
      <c r="J36" s="9">
        <f t="shared" si="17"/>
        <v>0</v>
      </c>
      <c r="K36" s="43">
        <f t="shared" si="17"/>
        <v>591.3</v>
      </c>
      <c r="L36" s="69">
        <f t="shared" si="17"/>
        <v>0</v>
      </c>
      <c r="M36" s="9">
        <f t="shared" si="17"/>
        <v>14.28</v>
      </c>
      <c r="N36" s="9">
        <f t="shared" si="17"/>
        <v>0</v>
      </c>
      <c r="O36" s="9">
        <f t="shared" si="17"/>
        <v>17.9</v>
      </c>
      <c r="P36" s="9">
        <f t="shared" si="16"/>
        <v>125.35014005602241</v>
      </c>
      <c r="Q36" s="9">
        <v>0</v>
      </c>
      <c r="R36" s="52"/>
      <c r="S36" s="52"/>
    </row>
    <row r="37" spans="1:19" ht="18.75">
      <c r="A37" s="36" t="s">
        <v>153</v>
      </c>
      <c r="B37" s="11" t="s">
        <v>154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14.28</v>
      </c>
      <c r="N37" s="12">
        <v>0</v>
      </c>
      <c r="O37" s="12">
        <v>17.9</v>
      </c>
      <c r="P37" s="9">
        <f t="shared" si="16"/>
        <v>125.35014005602241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7"/>
        <v>1100</v>
      </c>
      <c r="D38" s="9">
        <f t="shared" si="17"/>
        <v>0</v>
      </c>
      <c r="E38" s="43">
        <f t="shared" si="17"/>
        <v>1100</v>
      </c>
      <c r="F38" s="43">
        <f t="shared" si="17"/>
        <v>0</v>
      </c>
      <c r="G38" s="9">
        <f t="shared" si="17"/>
        <v>1100</v>
      </c>
      <c r="H38" s="43">
        <f t="shared" si="17"/>
        <v>0</v>
      </c>
      <c r="I38" s="9">
        <f t="shared" si="17"/>
        <v>591.3</v>
      </c>
      <c r="J38" s="9">
        <f t="shared" si="17"/>
        <v>0</v>
      </c>
      <c r="K38" s="43">
        <f t="shared" si="17"/>
        <v>591.3</v>
      </c>
      <c r="L38" s="69">
        <f t="shared" si="17"/>
        <v>0</v>
      </c>
      <c r="M38" s="9">
        <f t="shared" si="17"/>
        <v>101.85</v>
      </c>
      <c r="N38" s="9">
        <f t="shared" si="17"/>
        <v>348</v>
      </c>
      <c r="O38" s="9">
        <f t="shared" si="17"/>
        <v>42.06</v>
      </c>
      <c r="P38" s="9">
        <f aca="true" t="shared" si="18" ref="P38:P46">O38/M38*100</f>
        <v>41.296023564064804</v>
      </c>
      <c r="Q38" s="9">
        <f aca="true" t="shared" si="19" ref="Q38:Q50">O38/N38*100</f>
        <v>12.086206896551726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101.85</v>
      </c>
      <c r="N39" s="12">
        <v>348</v>
      </c>
      <c r="O39" s="12">
        <v>42.06</v>
      </c>
      <c r="P39" s="9">
        <f t="shared" si="18"/>
        <v>41.296023564064804</v>
      </c>
      <c r="Q39" s="9">
        <f t="shared" si="19"/>
        <v>12.086206896551726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20" ref="D40:I40">D41+D43</f>
        <v>726.4</v>
      </c>
      <c r="E40" s="43">
        <f t="shared" si="20"/>
        <v>792.6999999999999</v>
      </c>
      <c r="F40" s="43">
        <f t="shared" si="20"/>
        <v>0</v>
      </c>
      <c r="G40" s="9">
        <f t="shared" si="20"/>
        <v>792.6999999999999</v>
      </c>
      <c r="H40" s="43">
        <f t="shared" si="20"/>
        <v>0</v>
      </c>
      <c r="I40" s="9">
        <f t="shared" si="20"/>
        <v>300</v>
      </c>
      <c r="J40" s="9">
        <f aca="true" t="shared" si="21" ref="J40:O40">J41+J43</f>
        <v>1500</v>
      </c>
      <c r="K40" s="43">
        <f t="shared" si="21"/>
        <v>1800</v>
      </c>
      <c r="L40" s="69">
        <f t="shared" si="21"/>
        <v>0</v>
      </c>
      <c r="M40" s="9">
        <f>M41+M43+M42</f>
        <v>343.08</v>
      </c>
      <c r="N40" s="9">
        <f t="shared" si="21"/>
        <v>3618.5</v>
      </c>
      <c r="O40" s="9">
        <f t="shared" si="21"/>
        <v>114.48</v>
      </c>
      <c r="P40" s="9">
        <f t="shared" si="18"/>
        <v>33.36831059811123</v>
      </c>
      <c r="Q40" s="9">
        <f t="shared" si="19"/>
        <v>3.1637418819953025</v>
      </c>
      <c r="R40" s="52"/>
      <c r="S40" s="52"/>
    </row>
    <row r="41" spans="1:19" ht="47.25">
      <c r="A41" s="37" t="s">
        <v>92</v>
      </c>
      <c r="B41" s="14" t="s">
        <v>91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343.08</v>
      </c>
      <c r="N41" s="12">
        <v>200</v>
      </c>
      <c r="O41" s="12">
        <v>114.48</v>
      </c>
      <c r="P41" s="9">
        <f t="shared" si="18"/>
        <v>33.36831059811123</v>
      </c>
      <c r="Q41" s="9">
        <f t="shared" si="19"/>
        <v>57.24</v>
      </c>
      <c r="R41" s="54"/>
      <c r="S41" s="54"/>
    </row>
    <row r="42" spans="1:19" ht="66" customHeight="1" hidden="1">
      <c r="A42" s="37" t="s">
        <v>161</v>
      </c>
      <c r="B42" s="14" t="s">
        <v>162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0</v>
      </c>
      <c r="P42" s="9" t="e">
        <f>O42/M42*100</f>
        <v>#DIV/0!</v>
      </c>
      <c r="Q42" s="9">
        <v>0</v>
      </c>
      <c r="R42" s="54"/>
      <c r="S42" s="54"/>
    </row>
    <row r="43" spans="1:19" ht="66" customHeight="1">
      <c r="A43" s="37" t="s">
        <v>135</v>
      </c>
      <c r="B43" s="14" t="s">
        <v>136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3418.5</v>
      </c>
      <c r="O43" s="12">
        <v>0</v>
      </c>
      <c r="P43" s="9">
        <v>0</v>
      </c>
      <c r="Q43" s="9">
        <f t="shared" si="19"/>
        <v>0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288.34</v>
      </c>
      <c r="N44" s="9">
        <v>855.2</v>
      </c>
      <c r="O44" s="9">
        <v>399.7</v>
      </c>
      <c r="P44" s="9">
        <f t="shared" si="18"/>
        <v>138.6210723451481</v>
      </c>
      <c r="Q44" s="9">
        <f t="shared" si="19"/>
        <v>46.73760523854069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22" ref="C45:O45">C46</f>
        <v>200</v>
      </c>
      <c r="D45" s="9">
        <f t="shared" si="22"/>
        <v>0</v>
      </c>
      <c r="E45" s="43">
        <f t="shared" si="22"/>
        <v>200</v>
      </c>
      <c r="F45" s="43">
        <f t="shared" si="22"/>
        <v>0</v>
      </c>
      <c r="G45" s="9">
        <f t="shared" si="22"/>
        <v>200</v>
      </c>
      <c r="H45" s="43">
        <f t="shared" si="22"/>
        <v>0</v>
      </c>
      <c r="I45" s="9">
        <f t="shared" si="22"/>
        <v>170</v>
      </c>
      <c r="J45" s="9">
        <f t="shared" si="22"/>
        <v>0</v>
      </c>
      <c r="K45" s="43">
        <f t="shared" si="22"/>
        <v>170</v>
      </c>
      <c r="L45" s="69">
        <f t="shared" si="22"/>
        <v>0</v>
      </c>
      <c r="M45" s="9">
        <f t="shared" si="22"/>
        <v>0</v>
      </c>
      <c r="N45" s="9">
        <f t="shared" si="22"/>
        <v>160</v>
      </c>
      <c r="O45" s="9">
        <f t="shared" si="22"/>
        <v>0</v>
      </c>
      <c r="P45" s="9">
        <v>0</v>
      </c>
      <c r="Q45" s="9">
        <f t="shared" si="19"/>
        <v>0</v>
      </c>
      <c r="R45" s="52"/>
      <c r="S45" s="52"/>
    </row>
    <row r="46" spans="1:19" ht="18.75">
      <c r="A46" s="36" t="s">
        <v>52</v>
      </c>
      <c r="B46" s="32" t="s">
        <v>79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0</v>
      </c>
      <c r="N46" s="12">
        <v>160</v>
      </c>
      <c r="O46" s="12">
        <v>0</v>
      </c>
      <c r="P46" s="9">
        <v>0</v>
      </c>
      <c r="Q46" s="9">
        <f t="shared" si="19"/>
        <v>0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C49+C72+C78</f>
        <v>323182.6</v>
      </c>
      <c r="D47" s="26" t="e">
        <f aca="true" t="shared" si="23" ref="D47:L47">D49+D72+D78+D56</f>
        <v>#REF!</v>
      </c>
      <c r="E47" s="46" t="e">
        <f t="shared" si="23"/>
        <v>#REF!</v>
      </c>
      <c r="F47" s="46" t="e">
        <f t="shared" si="23"/>
        <v>#REF!</v>
      </c>
      <c r="G47" s="26" t="e">
        <f t="shared" si="23"/>
        <v>#REF!</v>
      </c>
      <c r="H47" s="46" t="e">
        <f t="shared" si="23"/>
        <v>#REF!</v>
      </c>
      <c r="I47" s="26">
        <f t="shared" si="23"/>
        <v>437865.06000000006</v>
      </c>
      <c r="J47" s="26">
        <f t="shared" si="23"/>
        <v>321.02</v>
      </c>
      <c r="K47" s="46" t="e">
        <f t="shared" si="23"/>
        <v>#REF!</v>
      </c>
      <c r="L47" s="72" t="e">
        <f t="shared" si="23"/>
        <v>#REF!</v>
      </c>
      <c r="M47" s="26">
        <f>M49+M72+M78+M56+M86+M84+M85</f>
        <v>123067.889</v>
      </c>
      <c r="N47" s="26">
        <f>N49+N72+N78+N56</f>
        <v>567161.67</v>
      </c>
      <c r="O47" s="26">
        <f>O49+O72+O78+O56+O86+O85</f>
        <v>159553.04800000004</v>
      </c>
      <c r="P47" s="9">
        <f>O47/M47*100</f>
        <v>129.6463677864825</v>
      </c>
      <c r="Q47" s="9">
        <f t="shared" si="19"/>
        <v>28.131846074859045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C49+C72+C78</f>
        <v>323182.6</v>
      </c>
      <c r="D48" s="26" t="e">
        <f aca="true" t="shared" si="24" ref="D48:L48">D49+D72+D78+D56</f>
        <v>#REF!</v>
      </c>
      <c r="E48" s="46" t="e">
        <f t="shared" si="24"/>
        <v>#REF!</v>
      </c>
      <c r="F48" s="46" t="e">
        <f t="shared" si="24"/>
        <v>#REF!</v>
      </c>
      <c r="G48" s="26" t="e">
        <f t="shared" si="24"/>
        <v>#REF!</v>
      </c>
      <c r="H48" s="46" t="e">
        <f t="shared" si="24"/>
        <v>#REF!</v>
      </c>
      <c r="I48" s="26">
        <f t="shared" si="24"/>
        <v>437865.06000000006</v>
      </c>
      <c r="J48" s="26">
        <f t="shared" si="24"/>
        <v>321.02</v>
      </c>
      <c r="K48" s="46" t="e">
        <f t="shared" si="24"/>
        <v>#REF!</v>
      </c>
      <c r="L48" s="72" t="e">
        <f t="shared" si="24"/>
        <v>#REF!</v>
      </c>
      <c r="M48" s="26">
        <f>M49+M56+M72+M78+M85+M86</f>
        <v>123067.889</v>
      </c>
      <c r="N48" s="26">
        <f>N49+N72+N78+N56</f>
        <v>567161.67</v>
      </c>
      <c r="O48" s="26">
        <f>O49+O72+O78+O56+O86+O85</f>
        <v>159553.04800000004</v>
      </c>
      <c r="P48" s="9">
        <f>O48/M48*100</f>
        <v>129.6463677864825</v>
      </c>
      <c r="Q48" s="9">
        <f t="shared" si="19"/>
        <v>28.131846074859045</v>
      </c>
      <c r="R48" s="55"/>
      <c r="S48" s="55"/>
    </row>
    <row r="49" spans="1:19" s="28" customFormat="1" ht="18.75">
      <c r="A49" s="38" t="s">
        <v>115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</f>
        <v>35979.6</v>
      </c>
      <c r="N49" s="26">
        <f>N50+N51+N52+N54</f>
        <v>177698</v>
      </c>
      <c r="O49" s="26">
        <f>O50+O51+O52+O54</f>
        <v>73936.3</v>
      </c>
      <c r="P49" s="9">
        <f>O49/M49*100</f>
        <v>205.4950583108206</v>
      </c>
      <c r="Q49" s="9">
        <f t="shared" si="19"/>
        <v>41.60784026832041</v>
      </c>
      <c r="R49" s="55"/>
      <c r="S49" s="55"/>
    </row>
    <row r="50" spans="1:19" s="28" customFormat="1" ht="18" customHeight="1">
      <c r="A50" s="39" t="s">
        <v>114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35979.6</v>
      </c>
      <c r="N50" s="12">
        <v>138349</v>
      </c>
      <c r="O50" s="12">
        <v>34587.3</v>
      </c>
      <c r="P50" s="9">
        <f>O50/M50*100</f>
        <v>96.13030717406531</v>
      </c>
      <c r="Q50" s="9">
        <f t="shared" si="19"/>
        <v>25.0000361404853</v>
      </c>
      <c r="R50" s="54"/>
      <c r="S50" s="54"/>
    </row>
    <row r="51" spans="1:19" s="28" customFormat="1" ht="30.75" customHeight="1" hidden="1">
      <c r="A51" s="39" t="s">
        <v>120</v>
      </c>
      <c r="B51" s="27" t="s">
        <v>121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18.75" hidden="1">
      <c r="A52" s="39" t="s">
        <v>150</v>
      </c>
      <c r="B52" s="27" t="s">
        <v>149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>
      <c r="A54" s="39" t="s">
        <v>120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39349</v>
      </c>
      <c r="O54" s="13">
        <v>39349</v>
      </c>
      <c r="P54" s="9">
        <v>0</v>
      </c>
      <c r="Q54" s="9">
        <f>O54/N54*100</f>
        <v>100</v>
      </c>
      <c r="R54" s="58"/>
      <c r="S54" s="58"/>
    </row>
    <row r="55" spans="1:19" s="28" customFormat="1" ht="31.5" hidden="1">
      <c r="A55" s="39" t="s">
        <v>87</v>
      </c>
      <c r="B55" s="27" t="s">
        <v>88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12">
        <v>0</v>
      </c>
      <c r="P55" s="9" t="e">
        <f>O55/M55*100</f>
        <v>#DIV/0!</v>
      </c>
      <c r="Q55" s="9" t="e">
        <f>O55/N55*100</f>
        <v>#DIV/0!</v>
      </c>
      <c r="R55" s="54"/>
      <c r="S55" s="54"/>
    </row>
    <row r="56" spans="1:19" s="28" customFormat="1" ht="31.5">
      <c r="A56" s="38" t="s">
        <v>113</v>
      </c>
      <c r="B56" s="29" t="s">
        <v>82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I57+I58+I60+I62+I64+I65+I66+I67+I71</f>
        <v>60237.600000000006</v>
      </c>
      <c r="J56" s="26">
        <f>J57+J58+J60+J62+J64+J65+J66+J67+J71</f>
        <v>0</v>
      </c>
      <c r="K56" s="46" t="e">
        <f>K57+K58+K60+K62+K64+K65+K66+K67+K71+#REF!</f>
        <v>#REF!</v>
      </c>
      <c r="L56" s="72" t="e">
        <f>L57+L58+L60+L62+L64+L65+L66+L67+L71+#REF!</f>
        <v>#REF!</v>
      </c>
      <c r="M56" s="26">
        <f>M57+M58+M59+M60+M61+M62+M63+M64+M65+M66+M67+M68+M70+M71</f>
        <v>7715.81</v>
      </c>
      <c r="N56" s="26">
        <f>N57+N58+N59+N60+N61+N62+N63+N64+N65+N66+N67+N68+N69+N70+N71</f>
        <v>73377.35</v>
      </c>
      <c r="O56" s="26">
        <f>O57+O58+O59+O60+O61+O62+O63+O64+O65+O66+O67+O68+O69+O70+O71</f>
        <v>9558.382</v>
      </c>
      <c r="P56" s="9">
        <f>O56/M56*100</f>
        <v>123.88047398782498</v>
      </c>
      <c r="Q56" s="9">
        <f>O56/N56*100</f>
        <v>13.026338509090337</v>
      </c>
      <c r="R56" s="55"/>
      <c r="S56" s="55"/>
    </row>
    <row r="57" spans="1:19" s="41" customFormat="1" ht="30.75" customHeight="1">
      <c r="A57" s="39" t="s">
        <v>125</v>
      </c>
      <c r="B57" s="27" t="s">
        <v>116</v>
      </c>
      <c r="C57" s="13">
        <v>0</v>
      </c>
      <c r="D57" s="13">
        <v>2035</v>
      </c>
      <c r="E57" s="47">
        <f aca="true" t="shared" si="25" ref="E57:E71">C57+D57</f>
        <v>2035</v>
      </c>
      <c r="F57" s="47">
        <v>0</v>
      </c>
      <c r="G57" s="13">
        <f aca="true" t="shared" si="26" ref="G57:G71">F57+E57</f>
        <v>2035</v>
      </c>
      <c r="H57" s="47">
        <v>0</v>
      </c>
      <c r="I57" s="13">
        <v>3270.1</v>
      </c>
      <c r="J57" s="13">
        <v>0</v>
      </c>
      <c r="K57" s="47">
        <f aca="true" t="shared" si="27" ref="K57:K71">J57+I57</f>
        <v>3270.1</v>
      </c>
      <c r="L57" s="73">
        <v>1591.38755</v>
      </c>
      <c r="M57" s="13">
        <v>0</v>
      </c>
      <c r="N57" s="13">
        <v>5690.78</v>
      </c>
      <c r="O57" s="13">
        <v>0</v>
      </c>
      <c r="P57" s="9">
        <v>0</v>
      </c>
      <c r="Q57" s="26">
        <f>O57/N57*100</f>
        <v>0</v>
      </c>
      <c r="R57" s="58"/>
      <c r="S57" s="58"/>
    </row>
    <row r="58" spans="1:19" s="41" customFormat="1" ht="31.5" hidden="1">
      <c r="A58" s="39" t="s">
        <v>112</v>
      </c>
      <c r="B58" s="27" t="s">
        <v>95</v>
      </c>
      <c r="C58" s="13">
        <v>0</v>
      </c>
      <c r="D58" s="13">
        <v>2035</v>
      </c>
      <c r="E58" s="47">
        <f t="shared" si="25"/>
        <v>2035</v>
      </c>
      <c r="F58" s="47">
        <v>0</v>
      </c>
      <c r="G58" s="13">
        <f t="shared" si="26"/>
        <v>2035</v>
      </c>
      <c r="H58" s="47">
        <v>0</v>
      </c>
      <c r="I58" s="13">
        <v>590.3</v>
      </c>
      <c r="J58" s="13">
        <v>0</v>
      </c>
      <c r="K58" s="47">
        <f t="shared" si="27"/>
        <v>590.3</v>
      </c>
      <c r="L58" s="73">
        <v>0</v>
      </c>
      <c r="M58" s="13">
        <v>0</v>
      </c>
      <c r="N58" s="13">
        <v>0</v>
      </c>
      <c r="O58" s="13">
        <v>0</v>
      </c>
      <c r="P58" s="26">
        <v>0</v>
      </c>
      <c r="Q58" s="26">
        <v>0</v>
      </c>
      <c r="R58" s="58"/>
      <c r="S58" s="58"/>
    </row>
    <row r="59" spans="1:19" s="41" customFormat="1" ht="31.5" hidden="1">
      <c r="A59" s="39" t="s">
        <v>144</v>
      </c>
      <c r="B59" s="27" t="s">
        <v>143</v>
      </c>
      <c r="C59" s="13">
        <v>0</v>
      </c>
      <c r="D59" s="13">
        <v>2035</v>
      </c>
      <c r="E59" s="47">
        <f>C59+D59</f>
        <v>2035</v>
      </c>
      <c r="F59" s="47">
        <v>0</v>
      </c>
      <c r="G59" s="13">
        <f>F59+E59</f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13">
        <v>0</v>
      </c>
      <c r="P59" s="26">
        <v>0</v>
      </c>
      <c r="Q59" s="26">
        <v>0</v>
      </c>
      <c r="R59" s="58"/>
      <c r="S59" s="58"/>
    </row>
    <row r="60" spans="1:19" s="41" customFormat="1" ht="47.25">
      <c r="A60" s="39" t="s">
        <v>111</v>
      </c>
      <c r="B60" s="27" t="s">
        <v>83</v>
      </c>
      <c r="C60" s="13">
        <v>0</v>
      </c>
      <c r="D60" s="13">
        <v>2035</v>
      </c>
      <c r="E60" s="47">
        <f t="shared" si="25"/>
        <v>2035</v>
      </c>
      <c r="F60" s="47">
        <v>0</v>
      </c>
      <c r="G60" s="13">
        <f t="shared" si="26"/>
        <v>2035</v>
      </c>
      <c r="H60" s="47">
        <v>0</v>
      </c>
      <c r="I60" s="13">
        <v>1700</v>
      </c>
      <c r="J60" s="13">
        <v>0</v>
      </c>
      <c r="K60" s="47">
        <f t="shared" si="27"/>
        <v>1700</v>
      </c>
      <c r="L60" s="73">
        <v>1700</v>
      </c>
      <c r="M60" s="13">
        <v>0</v>
      </c>
      <c r="N60" s="13">
        <v>8888.88</v>
      </c>
      <c r="O60" s="13">
        <v>0</v>
      </c>
      <c r="P60" s="9">
        <v>0</v>
      </c>
      <c r="Q60" s="26">
        <f aca="true" t="shared" si="28" ref="Q60:Q76">O60/N60*100</f>
        <v>0</v>
      </c>
      <c r="R60" s="58"/>
      <c r="S60" s="58"/>
    </row>
    <row r="61" spans="1:19" s="41" customFormat="1" ht="63" hidden="1">
      <c r="A61" s="39" t="s">
        <v>130</v>
      </c>
      <c r="B61" s="27" t="s">
        <v>129</v>
      </c>
      <c r="C61" s="13">
        <v>0</v>
      </c>
      <c r="D61" s="13">
        <v>2035</v>
      </c>
      <c r="E61" s="47">
        <f>C61+D61</f>
        <v>2035</v>
      </c>
      <c r="F61" s="47">
        <v>0</v>
      </c>
      <c r="G61" s="13">
        <f>F61+E61</f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0</v>
      </c>
      <c r="N61" s="13">
        <v>0</v>
      </c>
      <c r="O61" s="13">
        <v>0</v>
      </c>
      <c r="P61" s="9" t="e">
        <f>O61/M61*100</f>
        <v>#DIV/0!</v>
      </c>
      <c r="Q61" s="26" t="e">
        <f>O61/N61*100</f>
        <v>#DIV/0!</v>
      </c>
      <c r="R61" s="58"/>
      <c r="S61" s="58"/>
    </row>
    <row r="62" spans="1:19" s="41" customFormat="1" ht="51.75" customHeight="1">
      <c r="A62" s="39" t="s">
        <v>137</v>
      </c>
      <c r="B62" s="27" t="s">
        <v>138</v>
      </c>
      <c r="C62" s="13">
        <v>0</v>
      </c>
      <c r="D62" s="13">
        <v>2035</v>
      </c>
      <c r="E62" s="47">
        <f t="shared" si="25"/>
        <v>2035</v>
      </c>
      <c r="F62" s="47">
        <v>0</v>
      </c>
      <c r="G62" s="13">
        <f t="shared" si="26"/>
        <v>2035</v>
      </c>
      <c r="H62" s="47">
        <v>0</v>
      </c>
      <c r="I62" s="13">
        <v>9079</v>
      </c>
      <c r="J62" s="13">
        <v>0</v>
      </c>
      <c r="K62" s="47">
        <f t="shared" si="27"/>
        <v>9079</v>
      </c>
      <c r="L62" s="73">
        <v>0</v>
      </c>
      <c r="M62" s="13">
        <v>4351.01</v>
      </c>
      <c r="N62" s="13">
        <v>17107.2</v>
      </c>
      <c r="O62" s="13">
        <v>4263.012</v>
      </c>
      <c r="P62" s="9">
        <f>O62/M62*100</f>
        <v>97.9775270569362</v>
      </c>
      <c r="Q62" s="26">
        <f t="shared" si="28"/>
        <v>24.919402356902353</v>
      </c>
      <c r="R62" s="58"/>
      <c r="S62" s="58"/>
    </row>
    <row r="63" spans="1:19" s="41" customFormat="1" ht="47.25">
      <c r="A63" s="39" t="s">
        <v>145</v>
      </c>
      <c r="B63" s="27" t="s">
        <v>146</v>
      </c>
      <c r="C63" s="13">
        <v>0</v>
      </c>
      <c r="D63" s="13">
        <v>2035</v>
      </c>
      <c r="E63" s="47">
        <f>C63+D63</f>
        <v>2035</v>
      </c>
      <c r="F63" s="47">
        <v>0</v>
      </c>
      <c r="G63" s="13">
        <f>F63+E63</f>
        <v>2035</v>
      </c>
      <c r="H63" s="47">
        <v>0</v>
      </c>
      <c r="I63" s="13">
        <v>21943.4</v>
      </c>
      <c r="J63" s="13">
        <v>0</v>
      </c>
      <c r="K63" s="47">
        <f>J63+I63</f>
        <v>21943.4</v>
      </c>
      <c r="L63" s="73">
        <v>0</v>
      </c>
      <c r="M63" s="13">
        <v>0</v>
      </c>
      <c r="N63" s="13">
        <v>1010.1</v>
      </c>
      <c r="O63" s="13">
        <v>0</v>
      </c>
      <c r="P63" s="26">
        <v>0</v>
      </c>
      <c r="Q63" s="26">
        <v>0</v>
      </c>
      <c r="R63" s="58"/>
      <c r="S63" s="58"/>
    </row>
    <row r="64" spans="1:19" s="41" customFormat="1" ht="31.5">
      <c r="A64" s="39" t="s">
        <v>168</v>
      </c>
      <c r="B64" s="27" t="s">
        <v>169</v>
      </c>
      <c r="C64" s="13">
        <v>0</v>
      </c>
      <c r="D64" s="13">
        <v>2035</v>
      </c>
      <c r="E64" s="47">
        <f t="shared" si="25"/>
        <v>2035</v>
      </c>
      <c r="F64" s="47">
        <v>0</v>
      </c>
      <c r="G64" s="13">
        <f t="shared" si="26"/>
        <v>2035</v>
      </c>
      <c r="H64" s="47">
        <v>0</v>
      </c>
      <c r="I64" s="13">
        <v>21943.4</v>
      </c>
      <c r="J64" s="13">
        <v>0</v>
      </c>
      <c r="K64" s="47">
        <f t="shared" si="27"/>
        <v>21943.4</v>
      </c>
      <c r="L64" s="73">
        <v>0</v>
      </c>
      <c r="M64" s="13">
        <v>0</v>
      </c>
      <c r="N64" s="13">
        <v>9150</v>
      </c>
      <c r="O64" s="13">
        <v>0</v>
      </c>
      <c r="P64" s="9">
        <v>0</v>
      </c>
      <c r="Q64" s="26">
        <f t="shared" si="28"/>
        <v>0</v>
      </c>
      <c r="R64" s="58"/>
      <c r="S64" s="58"/>
    </row>
    <row r="65" spans="1:19" s="41" customFormat="1" ht="31.5">
      <c r="A65" s="39" t="s">
        <v>110</v>
      </c>
      <c r="B65" s="27" t="s">
        <v>97</v>
      </c>
      <c r="C65" s="13">
        <v>0</v>
      </c>
      <c r="D65" s="13">
        <v>2035</v>
      </c>
      <c r="E65" s="47">
        <f>C65+D65</f>
        <v>2035</v>
      </c>
      <c r="F65" s="47">
        <v>0</v>
      </c>
      <c r="G65" s="13">
        <f>F65+E65</f>
        <v>2035</v>
      </c>
      <c r="H65" s="47">
        <v>0</v>
      </c>
      <c r="I65" s="13">
        <f>50+20.7</f>
        <v>70.7</v>
      </c>
      <c r="J65" s="13">
        <v>0</v>
      </c>
      <c r="K65" s="47">
        <f t="shared" si="27"/>
        <v>70.7</v>
      </c>
      <c r="L65" s="73">
        <v>0</v>
      </c>
      <c r="M65" s="13">
        <v>0</v>
      </c>
      <c r="N65" s="13">
        <v>173.3</v>
      </c>
      <c r="O65" s="13">
        <v>173.3</v>
      </c>
      <c r="P65" s="9">
        <v>0</v>
      </c>
      <c r="Q65" s="26">
        <f t="shared" si="28"/>
        <v>100</v>
      </c>
      <c r="R65" s="58"/>
      <c r="S65" s="58"/>
    </row>
    <row r="66" spans="1:19" s="41" customFormat="1" ht="47.25">
      <c r="A66" s="39" t="s">
        <v>117</v>
      </c>
      <c r="B66" s="27" t="s">
        <v>118</v>
      </c>
      <c r="C66" s="13">
        <v>0</v>
      </c>
      <c r="D66" s="13">
        <v>2035</v>
      </c>
      <c r="E66" s="47">
        <f>C66+D66</f>
        <v>2035</v>
      </c>
      <c r="F66" s="47">
        <v>0</v>
      </c>
      <c r="G66" s="13">
        <f>F66+E66</f>
        <v>2035</v>
      </c>
      <c r="H66" s="47">
        <v>0</v>
      </c>
      <c r="I66" s="13">
        <v>5206.4</v>
      </c>
      <c r="J66" s="13">
        <v>0</v>
      </c>
      <c r="K66" s="47">
        <f t="shared" si="27"/>
        <v>5206.4</v>
      </c>
      <c r="L66" s="73">
        <v>0</v>
      </c>
      <c r="M66" s="13">
        <v>0</v>
      </c>
      <c r="N66" s="13">
        <v>3030.3</v>
      </c>
      <c r="O66" s="13">
        <v>0</v>
      </c>
      <c r="P66" s="9">
        <v>0</v>
      </c>
      <c r="Q66" s="26">
        <f t="shared" si="28"/>
        <v>0</v>
      </c>
      <c r="R66" s="58"/>
      <c r="S66" s="58"/>
    </row>
    <row r="67" spans="1:19" s="41" customFormat="1" ht="31.5" hidden="1">
      <c r="A67" s="39" t="s">
        <v>109</v>
      </c>
      <c r="B67" s="27" t="s">
        <v>97</v>
      </c>
      <c r="C67" s="13">
        <v>0</v>
      </c>
      <c r="D67" s="13">
        <v>2035</v>
      </c>
      <c r="E67" s="47">
        <f t="shared" si="25"/>
        <v>2035</v>
      </c>
      <c r="F67" s="47">
        <v>0</v>
      </c>
      <c r="G67" s="13">
        <f t="shared" si="26"/>
        <v>2035</v>
      </c>
      <c r="H67" s="47">
        <v>0</v>
      </c>
      <c r="I67" s="13">
        <v>431.4</v>
      </c>
      <c r="J67" s="13">
        <v>0</v>
      </c>
      <c r="K67" s="47">
        <f t="shared" si="27"/>
        <v>431.4</v>
      </c>
      <c r="L67" s="73">
        <v>1685.4306</v>
      </c>
      <c r="M67" s="13">
        <v>0</v>
      </c>
      <c r="N67" s="13">
        <v>0</v>
      </c>
      <c r="O67" s="13">
        <v>0</v>
      </c>
      <c r="P67" s="26">
        <v>0</v>
      </c>
      <c r="Q67" s="26">
        <v>0</v>
      </c>
      <c r="R67" s="58"/>
      <c r="S67" s="58"/>
    </row>
    <row r="68" spans="1:19" s="41" customFormat="1" ht="30" customHeight="1">
      <c r="A68" s="39" t="s">
        <v>139</v>
      </c>
      <c r="B68" s="27" t="s">
        <v>140</v>
      </c>
      <c r="C68" s="13">
        <v>0</v>
      </c>
      <c r="D68" s="13">
        <v>2035</v>
      </c>
      <c r="E68" s="47">
        <f>C68+D68</f>
        <v>2035</v>
      </c>
      <c r="F68" s="47">
        <v>0</v>
      </c>
      <c r="G68" s="13">
        <f>F68+E68</f>
        <v>2035</v>
      </c>
      <c r="H68" s="47">
        <v>0</v>
      </c>
      <c r="I68" s="13">
        <v>431.4</v>
      </c>
      <c r="J68" s="13">
        <v>0</v>
      </c>
      <c r="K68" s="47">
        <f>J68+I68</f>
        <v>431.4</v>
      </c>
      <c r="L68" s="73">
        <v>1685.4306</v>
      </c>
      <c r="M68" s="13">
        <v>0</v>
      </c>
      <c r="N68" s="13">
        <v>1578.79</v>
      </c>
      <c r="O68" s="13">
        <v>0</v>
      </c>
      <c r="P68" s="26">
        <v>0</v>
      </c>
      <c r="Q68" s="26">
        <f>O68/N68*100</f>
        <v>0</v>
      </c>
      <c r="R68" s="58"/>
      <c r="S68" s="58"/>
    </row>
    <row r="69" spans="1:19" s="41" customFormat="1" ht="63" hidden="1">
      <c r="A69" s="39" t="s">
        <v>155</v>
      </c>
      <c r="B69" s="27" t="s">
        <v>156</v>
      </c>
      <c r="C69" s="13">
        <v>0</v>
      </c>
      <c r="D69" s="13">
        <v>2035</v>
      </c>
      <c r="E69" s="47">
        <f>C69+D69</f>
        <v>2035</v>
      </c>
      <c r="F69" s="47">
        <v>0</v>
      </c>
      <c r="G69" s="13">
        <f>F69+E69</f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0</v>
      </c>
      <c r="N69" s="13">
        <v>0</v>
      </c>
      <c r="O69" s="13">
        <v>0</v>
      </c>
      <c r="P69" s="9">
        <v>0</v>
      </c>
      <c r="Q69" s="26" t="e">
        <f>O69/N69*100</f>
        <v>#DIV/0!</v>
      </c>
      <c r="R69" s="58"/>
      <c r="S69" s="58"/>
    </row>
    <row r="70" spans="1:19" s="41" customFormat="1" ht="47.25" hidden="1">
      <c r="A70" s="39" t="s">
        <v>141</v>
      </c>
      <c r="B70" s="27" t="s">
        <v>142</v>
      </c>
      <c r="C70" s="13">
        <v>0</v>
      </c>
      <c r="D70" s="13">
        <v>2035</v>
      </c>
      <c r="E70" s="47">
        <f>C70+D70</f>
        <v>2035</v>
      </c>
      <c r="F70" s="47">
        <v>0</v>
      </c>
      <c r="G70" s="13">
        <f>F70+E70</f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0</v>
      </c>
      <c r="N70" s="13">
        <v>0</v>
      </c>
      <c r="O70" s="13">
        <v>0</v>
      </c>
      <c r="P70" s="9">
        <v>0</v>
      </c>
      <c r="Q70" s="26">
        <v>0</v>
      </c>
      <c r="R70" s="58"/>
      <c r="S70" s="58"/>
    </row>
    <row r="71" spans="1:19" s="41" customFormat="1" ht="18.75">
      <c r="A71" s="39" t="s">
        <v>108</v>
      </c>
      <c r="B71" s="31" t="s">
        <v>94</v>
      </c>
      <c r="C71" s="13">
        <v>0</v>
      </c>
      <c r="D71" s="13">
        <v>2035</v>
      </c>
      <c r="E71" s="47">
        <f t="shared" si="25"/>
        <v>2035</v>
      </c>
      <c r="F71" s="47">
        <v>0</v>
      </c>
      <c r="G71" s="13">
        <f t="shared" si="26"/>
        <v>2035</v>
      </c>
      <c r="H71" s="47">
        <v>0</v>
      </c>
      <c r="I71" s="13">
        <f>17946.3</f>
        <v>17946.3</v>
      </c>
      <c r="J71" s="13">
        <v>0</v>
      </c>
      <c r="K71" s="47">
        <f t="shared" si="27"/>
        <v>17946.3</v>
      </c>
      <c r="L71" s="73">
        <v>8000</v>
      </c>
      <c r="M71" s="13">
        <v>3364.8</v>
      </c>
      <c r="N71" s="13">
        <v>26748</v>
      </c>
      <c r="O71" s="13">
        <v>5122.07</v>
      </c>
      <c r="P71" s="26">
        <f aca="true" t="shared" si="29" ref="P71:P80">O71/M71*100</f>
        <v>152.2250951022349</v>
      </c>
      <c r="Q71" s="26">
        <f t="shared" si="28"/>
        <v>19.149356961268133</v>
      </c>
      <c r="R71" s="58"/>
      <c r="S71" s="58"/>
    </row>
    <row r="72" spans="1:19" s="28" customFormat="1" ht="31.5">
      <c r="A72" s="38" t="s">
        <v>107</v>
      </c>
      <c r="B72" s="29" t="s">
        <v>15</v>
      </c>
      <c r="C72" s="26">
        <f aca="true" t="shared" si="30" ref="C72:H72">SUM(C73:C77)</f>
        <v>219114.50000000003</v>
      </c>
      <c r="D72" s="26">
        <f t="shared" si="30"/>
        <v>0</v>
      </c>
      <c r="E72" s="46">
        <f t="shared" si="30"/>
        <v>219114.50000000003</v>
      </c>
      <c r="F72" s="46">
        <f t="shared" si="30"/>
        <v>3576</v>
      </c>
      <c r="G72" s="26">
        <f t="shared" si="30"/>
        <v>222690.50000000003</v>
      </c>
      <c r="H72" s="46">
        <f t="shared" si="30"/>
        <v>0</v>
      </c>
      <c r="I72" s="26">
        <f aca="true" t="shared" si="31" ref="I72:O72">I73+I74+I75+I76+I77</f>
        <v>227868.80000000002</v>
      </c>
      <c r="J72" s="26">
        <f t="shared" si="31"/>
        <v>0</v>
      </c>
      <c r="K72" s="46">
        <f t="shared" si="31"/>
        <v>227868.80000000002</v>
      </c>
      <c r="L72" s="72">
        <f t="shared" si="31"/>
        <v>434.6</v>
      </c>
      <c r="M72" s="26">
        <f>M73+M74+M75+M76+M77</f>
        <v>64243.7</v>
      </c>
      <c r="N72" s="26">
        <f t="shared" si="31"/>
        <v>297415.52</v>
      </c>
      <c r="O72" s="26">
        <f t="shared" si="31"/>
        <v>72625.25000000001</v>
      </c>
      <c r="P72" s="26">
        <f t="shared" si="29"/>
        <v>113.04649327482699</v>
      </c>
      <c r="Q72" s="26">
        <f t="shared" si="28"/>
        <v>24.418782853026638</v>
      </c>
      <c r="R72" s="55"/>
      <c r="S72" s="55"/>
    </row>
    <row r="73" spans="1:19" s="28" customFormat="1" ht="31.5">
      <c r="A73" s="39" t="s">
        <v>106</v>
      </c>
      <c r="B73" s="27" t="s">
        <v>71</v>
      </c>
      <c r="C73" s="13">
        <f>20+374+346+7272.6+232.8+321+104.7+5+39437+140963+2285.9</f>
        <v>191362</v>
      </c>
      <c r="D73" s="13">
        <v>0</v>
      </c>
      <c r="E73" s="47">
        <f>20+374+346+7272.6+232.8+321+104.7+5+39437+140963+2285.9</f>
        <v>191362</v>
      </c>
      <c r="F73" s="47">
        <v>3576</v>
      </c>
      <c r="G73" s="12">
        <f>F73+E73</f>
        <v>194938</v>
      </c>
      <c r="H73" s="47">
        <v>0</v>
      </c>
      <c r="I73" s="12">
        <f>0.5+403.5+60+337.5+197.5+371.6+6093.3+34+521.2+46644+150764+4709.1</f>
        <v>210136.2</v>
      </c>
      <c r="J73" s="12">
        <v>0</v>
      </c>
      <c r="K73" s="45">
        <f>J73+I73</f>
        <v>210136.2</v>
      </c>
      <c r="L73" s="71">
        <f>140.6+163+131</f>
        <v>434.6</v>
      </c>
      <c r="M73" s="12">
        <v>60690.56</v>
      </c>
      <c r="N73" s="12">
        <v>272996.9</v>
      </c>
      <c r="O73" s="12">
        <v>67940.88</v>
      </c>
      <c r="P73" s="9">
        <f t="shared" si="29"/>
        <v>111.94637189045547</v>
      </c>
      <c r="Q73" s="9">
        <f t="shared" si="28"/>
        <v>24.887051830991485</v>
      </c>
      <c r="R73" s="54"/>
      <c r="S73" s="54"/>
    </row>
    <row r="74" spans="1:19" s="28" customFormat="1" ht="31.5">
      <c r="A74" s="39" t="s">
        <v>105</v>
      </c>
      <c r="B74" s="27" t="s">
        <v>76</v>
      </c>
      <c r="C74" s="13">
        <f>2945.4+10000.8</f>
        <v>12946.199999999999</v>
      </c>
      <c r="D74" s="13">
        <v>0</v>
      </c>
      <c r="E74" s="47">
        <f>2945.4+10000.8</f>
        <v>12946.199999999999</v>
      </c>
      <c r="F74" s="47">
        <v>0</v>
      </c>
      <c r="G74" s="12">
        <f>F74+E74</f>
        <v>12946.199999999999</v>
      </c>
      <c r="H74" s="47">
        <v>0</v>
      </c>
      <c r="I74" s="12">
        <f>3318.2+8849.1</f>
        <v>12167.3</v>
      </c>
      <c r="J74" s="12">
        <v>0</v>
      </c>
      <c r="K74" s="45">
        <f>J74+I74</f>
        <v>12167.3</v>
      </c>
      <c r="L74" s="71">
        <v>0</v>
      </c>
      <c r="M74" s="12">
        <v>3553.14</v>
      </c>
      <c r="N74" s="12">
        <v>15485.3</v>
      </c>
      <c r="O74" s="12">
        <v>3557.85</v>
      </c>
      <c r="P74" s="9">
        <f t="shared" si="29"/>
        <v>100.1325588071396</v>
      </c>
      <c r="Q74" s="9">
        <f t="shared" si="28"/>
        <v>22.97566078797311</v>
      </c>
      <c r="R74" s="54"/>
      <c r="S74" s="54"/>
    </row>
    <row r="75" spans="1:19" s="28" customFormat="1" ht="63">
      <c r="A75" s="39" t="s">
        <v>104</v>
      </c>
      <c r="B75" s="27" t="s">
        <v>75</v>
      </c>
      <c r="C75" s="13">
        <v>2650</v>
      </c>
      <c r="D75" s="13">
        <v>0</v>
      </c>
      <c r="E75" s="47">
        <v>2650</v>
      </c>
      <c r="F75" s="47">
        <v>0</v>
      </c>
      <c r="G75" s="12">
        <f>F75+E75</f>
        <v>2650</v>
      </c>
      <c r="H75" s="47">
        <v>0</v>
      </c>
      <c r="I75" s="12">
        <v>517.2</v>
      </c>
      <c r="J75" s="12">
        <v>0</v>
      </c>
      <c r="K75" s="45">
        <f>J75+I75</f>
        <v>517.2</v>
      </c>
      <c r="L75" s="71">
        <v>0</v>
      </c>
      <c r="M75" s="12">
        <v>0</v>
      </c>
      <c r="N75" s="12">
        <v>369.2</v>
      </c>
      <c r="O75" s="12">
        <v>0</v>
      </c>
      <c r="P75" s="9">
        <v>0</v>
      </c>
      <c r="Q75" s="9">
        <f t="shared" si="28"/>
        <v>0</v>
      </c>
      <c r="R75" s="54"/>
      <c r="S75" s="54"/>
    </row>
    <row r="76" spans="1:19" s="28" customFormat="1" ht="47.25">
      <c r="A76" s="39" t="s">
        <v>103</v>
      </c>
      <c r="B76" s="27" t="s">
        <v>74</v>
      </c>
      <c r="C76" s="13">
        <f>11544.7</f>
        <v>11544.7</v>
      </c>
      <c r="D76" s="13">
        <v>0</v>
      </c>
      <c r="E76" s="47">
        <f>11544.7</f>
        <v>11544.7</v>
      </c>
      <c r="F76" s="47">
        <v>0</v>
      </c>
      <c r="G76" s="12">
        <f>F76+E76</f>
        <v>11544.7</v>
      </c>
      <c r="H76" s="47">
        <v>0</v>
      </c>
      <c r="I76" s="12">
        <v>4224.1</v>
      </c>
      <c r="J76" s="12">
        <v>0</v>
      </c>
      <c r="K76" s="45">
        <f>J76+I76</f>
        <v>4224.1</v>
      </c>
      <c r="L76" s="71">
        <v>0</v>
      </c>
      <c r="M76" s="12">
        <v>0</v>
      </c>
      <c r="N76" s="12">
        <v>8564.12</v>
      </c>
      <c r="O76" s="12">
        <v>1126.52</v>
      </c>
      <c r="P76" s="9">
        <v>0</v>
      </c>
      <c r="Q76" s="9">
        <f t="shared" si="28"/>
        <v>13.153949267408677</v>
      </c>
      <c r="R76" s="54"/>
      <c r="S76" s="54"/>
    </row>
    <row r="77" spans="1:19" s="28" customFormat="1" ht="31.5" hidden="1">
      <c r="A77" s="39" t="s">
        <v>157</v>
      </c>
      <c r="B77" s="27" t="s">
        <v>158</v>
      </c>
      <c r="C77" s="13">
        <v>611.6</v>
      </c>
      <c r="D77" s="13">
        <v>0</v>
      </c>
      <c r="E77" s="47">
        <v>611.6</v>
      </c>
      <c r="F77" s="47">
        <v>0</v>
      </c>
      <c r="G77" s="12">
        <f>F77+E77</f>
        <v>611.6</v>
      </c>
      <c r="H77" s="47">
        <v>0</v>
      </c>
      <c r="I77" s="12">
        <v>824</v>
      </c>
      <c r="J77" s="12">
        <v>0</v>
      </c>
      <c r="K77" s="45">
        <f>J77+I77</f>
        <v>824</v>
      </c>
      <c r="L77" s="71">
        <v>0</v>
      </c>
      <c r="M77" s="12">
        <v>0</v>
      </c>
      <c r="N77" s="12">
        <v>0</v>
      </c>
      <c r="O77" s="12">
        <v>0</v>
      </c>
      <c r="P77" s="9">
        <v>0</v>
      </c>
      <c r="Q77" s="9">
        <v>0</v>
      </c>
      <c r="R77" s="54"/>
      <c r="S77" s="54"/>
    </row>
    <row r="78" spans="1:19" s="28" customFormat="1" ht="18.75">
      <c r="A78" s="38" t="s">
        <v>102</v>
      </c>
      <c r="B78" s="29" t="s">
        <v>18</v>
      </c>
      <c r="C78" s="26">
        <f>C83</f>
        <v>1397.1</v>
      </c>
      <c r="D78" s="26" t="e">
        <f>D83+#REF!+#REF!</f>
        <v>#REF!</v>
      </c>
      <c r="E78" s="46" t="e">
        <f>E83+#REF!+#REF!</f>
        <v>#REF!</v>
      </c>
      <c r="F78" s="46" t="e">
        <f>F83+#REF!+#REF!</f>
        <v>#REF!</v>
      </c>
      <c r="G78" s="26" t="e">
        <f>G83+#REF!+#REF!</f>
        <v>#REF!</v>
      </c>
      <c r="H78" s="46" t="e">
        <f>H83+#REF!+#REF!</f>
        <v>#REF!</v>
      </c>
      <c r="I78" s="26">
        <f>I79+I83</f>
        <v>2450.66</v>
      </c>
      <c r="J78" s="26">
        <f>J79+J83</f>
        <v>321.02</v>
      </c>
      <c r="K78" s="46">
        <f>K79+K83</f>
        <v>2771.68</v>
      </c>
      <c r="L78" s="72">
        <f>L79+L83</f>
        <v>0.047</v>
      </c>
      <c r="M78" s="26">
        <f>M79+M80+M81+M83+M82</f>
        <v>3796.759</v>
      </c>
      <c r="N78" s="26">
        <f>N79+N80+N81+N83</f>
        <v>18670.8</v>
      </c>
      <c r="O78" s="26">
        <f>O79+O80+O81+O83</f>
        <v>3843.896</v>
      </c>
      <c r="P78" s="9">
        <f t="shared" si="29"/>
        <v>101.2415062425611</v>
      </c>
      <c r="Q78" s="9">
        <f>O78/N78*100</f>
        <v>20.587741285858133</v>
      </c>
      <c r="R78" s="55"/>
      <c r="S78" s="55"/>
    </row>
    <row r="79" spans="1:19" s="28" customFormat="1" ht="47.25">
      <c r="A79" s="39" t="s">
        <v>101</v>
      </c>
      <c r="B79" s="31" t="s">
        <v>85</v>
      </c>
      <c r="C79" s="13">
        <f>1001.8+395.3</f>
        <v>1397.1</v>
      </c>
      <c r="D79" s="13">
        <v>0</v>
      </c>
      <c r="E79" s="47">
        <f>1001.8+395.3</f>
        <v>1397.1</v>
      </c>
      <c r="F79" s="47">
        <v>-1001.8</v>
      </c>
      <c r="G79" s="12">
        <f>F79+E79</f>
        <v>395.29999999999995</v>
      </c>
      <c r="H79" s="47">
        <v>0</v>
      </c>
      <c r="I79" s="12">
        <v>1524.56</v>
      </c>
      <c r="J79" s="12">
        <v>321.02</v>
      </c>
      <c r="K79" s="45">
        <f>J79+I79</f>
        <v>1845.58</v>
      </c>
      <c r="L79" s="71">
        <v>0.047</v>
      </c>
      <c r="M79" s="12">
        <v>100</v>
      </c>
      <c r="N79" s="12">
        <v>625.8</v>
      </c>
      <c r="O79" s="12">
        <v>100</v>
      </c>
      <c r="P79" s="9">
        <f t="shared" si="29"/>
        <v>100</v>
      </c>
      <c r="Q79" s="9">
        <f>O79/N79*100</f>
        <v>15.979546180888462</v>
      </c>
      <c r="R79" s="54"/>
      <c r="S79" s="54"/>
    </row>
    <row r="80" spans="1:19" s="28" customFormat="1" ht="47.25">
      <c r="A80" s="39" t="s">
        <v>133</v>
      </c>
      <c r="B80" s="31" t="s">
        <v>134</v>
      </c>
      <c r="C80" s="13"/>
      <c r="D80" s="13"/>
      <c r="E80" s="47"/>
      <c r="F80" s="47"/>
      <c r="G80" s="12"/>
      <c r="H80" s="47"/>
      <c r="I80" s="12"/>
      <c r="J80" s="12"/>
      <c r="K80" s="45"/>
      <c r="L80" s="71"/>
      <c r="M80" s="12">
        <v>3696.759</v>
      </c>
      <c r="N80" s="12">
        <v>16874</v>
      </c>
      <c r="O80" s="12">
        <v>3743.896</v>
      </c>
      <c r="P80" s="9">
        <f t="shared" si="29"/>
        <v>101.27508988278653</v>
      </c>
      <c r="Q80" s="9">
        <f>O80/N80*100</f>
        <v>22.187365177195687</v>
      </c>
      <c r="R80" s="54"/>
      <c r="S80" s="54"/>
    </row>
    <row r="81" spans="1:19" s="28" customFormat="1" ht="47.25" hidden="1">
      <c r="A81" s="39" t="s">
        <v>159</v>
      </c>
      <c r="B81" s="31" t="s">
        <v>160</v>
      </c>
      <c r="C81" s="13"/>
      <c r="D81" s="13"/>
      <c r="E81" s="47"/>
      <c r="F81" s="47"/>
      <c r="G81" s="12"/>
      <c r="H81" s="47"/>
      <c r="I81" s="12"/>
      <c r="J81" s="12"/>
      <c r="K81" s="45"/>
      <c r="L81" s="71"/>
      <c r="M81" s="12">
        <v>0</v>
      </c>
      <c r="N81" s="12">
        <v>0</v>
      </c>
      <c r="O81" s="12">
        <v>0</v>
      </c>
      <c r="P81" s="9">
        <v>0</v>
      </c>
      <c r="Q81" s="9" t="e">
        <f>O81/N81*100</f>
        <v>#DIV/0!</v>
      </c>
      <c r="R81" s="54"/>
      <c r="S81" s="54"/>
    </row>
    <row r="82" spans="1:19" s="28" customFormat="1" ht="47.25" hidden="1">
      <c r="A82" s="39" t="s">
        <v>151</v>
      </c>
      <c r="B82" s="31" t="s">
        <v>152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0</v>
      </c>
      <c r="N82" s="12">
        <v>0</v>
      </c>
      <c r="O82" s="12">
        <v>0</v>
      </c>
      <c r="P82" s="9">
        <v>0</v>
      </c>
      <c r="Q82" s="9">
        <v>0</v>
      </c>
      <c r="R82" s="54"/>
      <c r="S82" s="54"/>
    </row>
    <row r="83" spans="1:19" s="28" customFormat="1" ht="18.75">
      <c r="A83" s="39" t="s">
        <v>100</v>
      </c>
      <c r="B83" s="31" t="s">
        <v>96</v>
      </c>
      <c r="C83" s="13">
        <f>1001.8+395.3</f>
        <v>1397.1</v>
      </c>
      <c r="D83" s="13">
        <v>0</v>
      </c>
      <c r="E83" s="47">
        <f>1001.8+395.3</f>
        <v>1397.1</v>
      </c>
      <c r="F83" s="47">
        <v>-1001.8</v>
      </c>
      <c r="G83" s="12">
        <f>F83+E83</f>
        <v>395.29999999999995</v>
      </c>
      <c r="H83" s="47">
        <v>0</v>
      </c>
      <c r="I83" s="13">
        <v>926.1</v>
      </c>
      <c r="J83" s="13">
        <v>0</v>
      </c>
      <c r="K83" s="45">
        <f>J83+I83</f>
        <v>926.1</v>
      </c>
      <c r="L83" s="73">
        <v>0</v>
      </c>
      <c r="M83" s="12">
        <v>0</v>
      </c>
      <c r="N83" s="12">
        <v>1171</v>
      </c>
      <c r="O83" s="12">
        <v>0</v>
      </c>
      <c r="P83" s="9">
        <v>0</v>
      </c>
      <c r="Q83" s="9">
        <v>0</v>
      </c>
      <c r="R83" s="54"/>
      <c r="S83" s="54"/>
    </row>
    <row r="84" spans="1:19" s="28" customFormat="1" ht="18.75">
      <c r="A84" s="38" t="s">
        <v>127</v>
      </c>
      <c r="B84" s="82" t="s">
        <v>128</v>
      </c>
      <c r="C84" s="26" t="e">
        <f>#REF!</f>
        <v>#REF!</v>
      </c>
      <c r="D84" s="26" t="e">
        <f>#REF!+#REF!+#REF!</f>
        <v>#REF!</v>
      </c>
      <c r="E84" s="46" t="e">
        <f>#REF!+#REF!+#REF!</f>
        <v>#REF!</v>
      </c>
      <c r="F84" s="46" t="e">
        <f>#REF!+#REF!+#REF!</f>
        <v>#REF!</v>
      </c>
      <c r="G84" s="26" t="e">
        <f>#REF!+#REF!+#REF!</f>
        <v>#REF!</v>
      </c>
      <c r="H84" s="46" t="e">
        <f>#REF!+#REF!+#REF!</f>
        <v>#REF!</v>
      </c>
      <c r="I84" s="26" t="e">
        <f>I86+#REF!</f>
        <v>#REF!</v>
      </c>
      <c r="J84" s="26" t="e">
        <f>J86+#REF!</f>
        <v>#REF!</v>
      </c>
      <c r="K84" s="46" t="e">
        <f>K86+#REF!</f>
        <v>#REF!</v>
      </c>
      <c r="L84" s="72" t="e">
        <f>L86+#REF!</f>
        <v>#REF!</v>
      </c>
      <c r="M84" s="26">
        <v>0</v>
      </c>
      <c r="N84" s="26">
        <f>N86</f>
        <v>0</v>
      </c>
      <c r="O84" s="26">
        <v>0</v>
      </c>
      <c r="P84" s="9">
        <v>0</v>
      </c>
      <c r="Q84" s="9">
        <v>0</v>
      </c>
      <c r="R84" s="55"/>
      <c r="S84" s="55"/>
    </row>
    <row r="85" spans="1:19" s="28" customFormat="1" ht="47.25">
      <c r="A85" s="38" t="s">
        <v>131</v>
      </c>
      <c r="B85" s="29" t="s">
        <v>132</v>
      </c>
      <c r="C85" s="26" t="e">
        <f>#REF!</f>
        <v>#REF!</v>
      </c>
      <c r="D85" s="26" t="e">
        <f>#REF!+#REF!+#REF!</f>
        <v>#REF!</v>
      </c>
      <c r="E85" s="46" t="e">
        <f>#REF!+#REF!+#REF!</f>
        <v>#REF!</v>
      </c>
      <c r="F85" s="46" t="e">
        <f>#REF!+#REF!+#REF!</f>
        <v>#REF!</v>
      </c>
      <c r="G85" s="26" t="e">
        <f>#REF!+#REF!+#REF!</f>
        <v>#REF!</v>
      </c>
      <c r="H85" s="46" t="e">
        <f>#REF!+#REF!+#REF!</f>
        <v>#REF!</v>
      </c>
      <c r="I85" s="26" t="e">
        <f>I86+#REF!</f>
        <v>#REF!</v>
      </c>
      <c r="J85" s="26" t="e">
        <f>J86+#REF!</f>
        <v>#REF!</v>
      </c>
      <c r="K85" s="46" t="e">
        <f>K86+#REF!</f>
        <v>#REF!</v>
      </c>
      <c r="L85" s="72" t="e">
        <f>L86+#REF!</f>
        <v>#REF!</v>
      </c>
      <c r="M85" s="26">
        <v>13020.64</v>
      </c>
      <c r="N85" s="26">
        <f>N86</f>
        <v>0</v>
      </c>
      <c r="O85" s="26">
        <v>3711.47</v>
      </c>
      <c r="P85" s="9">
        <f>O85/M85*100</f>
        <v>28.504512835006572</v>
      </c>
      <c r="Q85" s="9">
        <v>0</v>
      </c>
      <c r="R85" s="55"/>
      <c r="S85" s="55"/>
    </row>
    <row r="86" spans="1:19" s="28" customFormat="1" ht="31.5">
      <c r="A86" s="38" t="s">
        <v>123</v>
      </c>
      <c r="B86" s="29" t="s">
        <v>124</v>
      </c>
      <c r="C86" s="26">
        <f>C87</f>
        <v>449411.561</v>
      </c>
      <c r="D86" s="26" t="e">
        <f>D87+#REF!+#REF!</f>
        <v>#REF!</v>
      </c>
      <c r="E86" s="46" t="e">
        <f>E87+#REF!+#REF!</f>
        <v>#REF!</v>
      </c>
      <c r="F86" s="46" t="e">
        <f>F87+#REF!+#REF!</f>
        <v>#REF!</v>
      </c>
      <c r="G86" s="26" t="e">
        <f>G87+#REF!+#REF!</f>
        <v>#REF!</v>
      </c>
      <c r="H86" s="46" t="e">
        <f>H87+#REF!+#REF!</f>
        <v>#REF!</v>
      </c>
      <c r="I86" s="26" t="e">
        <f>#REF!+I87</f>
        <v>#REF!</v>
      </c>
      <c r="J86" s="26" t="e">
        <f>#REF!+J87</f>
        <v>#REF!</v>
      </c>
      <c r="K86" s="46" t="e">
        <f>#REF!+K87</f>
        <v>#REF!</v>
      </c>
      <c r="L86" s="72" t="e">
        <f>#REF!+L87</f>
        <v>#REF!</v>
      </c>
      <c r="M86" s="26">
        <v>-1688.62</v>
      </c>
      <c r="N86" s="26">
        <v>0</v>
      </c>
      <c r="O86" s="26">
        <v>-4122.25</v>
      </c>
      <c r="P86" s="9">
        <f>O86/M86*100</f>
        <v>244.1194584927337</v>
      </c>
      <c r="Q86" s="9">
        <v>0</v>
      </c>
      <c r="R86" s="55"/>
      <c r="S86" s="55"/>
    </row>
    <row r="87" spans="1:19" ht="15.75">
      <c r="A87" s="8"/>
      <c r="B87" s="8" t="s">
        <v>16</v>
      </c>
      <c r="C87" s="9">
        <f aca="true" t="shared" si="32" ref="C87:O87">C7+C47</f>
        <v>449411.561</v>
      </c>
      <c r="D87" s="9" t="e">
        <f t="shared" si="32"/>
        <v>#REF!</v>
      </c>
      <c r="E87" s="43" t="e">
        <f t="shared" si="32"/>
        <v>#REF!</v>
      </c>
      <c r="F87" s="43" t="e">
        <f t="shared" si="32"/>
        <v>#REF!</v>
      </c>
      <c r="G87" s="9" t="e">
        <f t="shared" si="32"/>
        <v>#REF!</v>
      </c>
      <c r="H87" s="43" t="e">
        <f t="shared" si="32"/>
        <v>#REF!</v>
      </c>
      <c r="I87" s="9">
        <f t="shared" si="32"/>
        <v>592754.7130000001</v>
      </c>
      <c r="J87" s="9">
        <f t="shared" si="32"/>
        <v>5110.719999999999</v>
      </c>
      <c r="K87" s="43" t="e">
        <f t="shared" si="32"/>
        <v>#REF!</v>
      </c>
      <c r="L87" s="69" t="e">
        <f t="shared" si="32"/>
        <v>#REF!</v>
      </c>
      <c r="M87" s="9">
        <f t="shared" si="32"/>
        <v>182979.799</v>
      </c>
      <c r="N87" s="9">
        <f t="shared" si="32"/>
        <v>819740.17</v>
      </c>
      <c r="O87" s="9">
        <f t="shared" si="32"/>
        <v>223140.83800000005</v>
      </c>
      <c r="P87" s="9">
        <f>O87/M87*100</f>
        <v>121.9483457843344</v>
      </c>
      <c r="Q87" s="9">
        <f>O87/N87*100</f>
        <v>27.220922697981244</v>
      </c>
      <c r="R87" s="52"/>
      <c r="S87" s="52"/>
    </row>
    <row r="88" spans="1:19" ht="15.75">
      <c r="A88" s="5"/>
      <c r="B88" s="5"/>
      <c r="C88" s="6"/>
      <c r="D88" s="6"/>
      <c r="E88" s="6"/>
      <c r="F88" s="6"/>
      <c r="G88" s="6"/>
      <c r="H88" s="6"/>
      <c r="I88" s="6"/>
      <c r="J88" s="6"/>
      <c r="K88" s="63"/>
      <c r="L88" s="76"/>
      <c r="M88" s="6"/>
      <c r="N88" s="6"/>
      <c r="O88" s="6"/>
      <c r="P88" s="6"/>
      <c r="Q88" s="6"/>
      <c r="R88" s="6"/>
      <c r="S88" s="6" t="s">
        <v>99</v>
      </c>
    </row>
    <row r="89" spans="1:19" ht="15.75">
      <c r="A89" s="3"/>
      <c r="B89" s="2"/>
      <c r="C89" s="2"/>
      <c r="D89" s="2"/>
      <c r="E89" s="2"/>
      <c r="F89" s="2"/>
      <c r="G89" s="2"/>
      <c r="H89" s="2"/>
      <c r="I89" s="2"/>
      <c r="J89" s="2"/>
      <c r="K89" s="64"/>
      <c r="L89" s="77"/>
      <c r="M89" s="96"/>
      <c r="N89" s="96"/>
      <c r="O89" s="96"/>
      <c r="P89" s="96"/>
      <c r="Q89" s="96"/>
      <c r="R89" s="2"/>
      <c r="S89" s="2"/>
    </row>
    <row r="90" spans="1:19" ht="75" customHeight="1">
      <c r="A90" s="22"/>
      <c r="B90" s="22"/>
      <c r="C90" s="24"/>
      <c r="D90" s="24"/>
      <c r="E90" s="42"/>
      <c r="F90" s="42"/>
      <c r="G90" s="42"/>
      <c r="H90" s="42"/>
      <c r="I90" s="42"/>
      <c r="J90" s="42"/>
      <c r="K90" s="65"/>
      <c r="L90" s="78"/>
      <c r="M90" s="97"/>
      <c r="N90" s="97"/>
      <c r="O90" s="97"/>
      <c r="P90" s="97"/>
      <c r="Q90" s="97"/>
      <c r="R90" s="42"/>
      <c r="S90" s="42"/>
    </row>
    <row r="91" ht="18.75">
      <c r="A91" s="4"/>
    </row>
    <row r="92" ht="18.75">
      <c r="A92" s="4"/>
    </row>
    <row r="93" ht="18.75">
      <c r="A93" s="4"/>
    </row>
    <row r="94" spans="1:2" ht="15">
      <c r="A94" s="1"/>
      <c r="B94" s="1"/>
    </row>
    <row r="95" spans="1:2" ht="15">
      <c r="A95" s="1"/>
      <c r="B95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2022-04-14T13:09:20Z</dcterms:modified>
  <cp:category/>
  <cp:version/>
  <cp:contentType/>
  <cp:contentStatus/>
</cp:coreProperties>
</file>